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DieseArbeitsmappe" defaultThemeVersion="166925"/>
  <mc:AlternateContent xmlns:mc="http://schemas.openxmlformats.org/markup-compatibility/2006">
    <mc:Choice Requires="x15">
      <x15ac:absPath xmlns:x15ac="http://schemas.microsoft.com/office/spreadsheetml/2010/11/ac" url="L:\AKI\ABT1_SG4\ZUSCHUSS\FörderRl\Elternbeiträge\5. Erhöhung zum 01.09.2023\4. Trägeranschreiben\6. Anschreiben\"/>
    </mc:Choice>
  </mc:AlternateContent>
  <xr:revisionPtr revIDLastSave="0" documentId="13_ncr:1_{102C3AF3-9351-49ED-8970-56110B4B3A93}" xr6:coauthVersionLast="36" xr6:coauthVersionMax="36" xr10:uidLastSave="{00000000-0000-0000-0000-000000000000}"/>
  <workbookProtection workbookAlgorithmName="SHA-512" workbookHashValue="4YGOJu+1m5Q2SDEgioz4eiOyy4V0BTm8w+HXffNsInkMIFSn9MXlC/l4abkZx+qrscD+7U1ld/vHx470kzLBgg==" workbookSaltValue="RA4qK0AP0I3AZYGqyl+vTA==" workbookSpinCount="100000" lockStructure="1"/>
  <bookViews>
    <workbookView xWindow="0" yWindow="0" windowWidth="28800" windowHeight="11625" xr2:uid="{16CAE2A7-434F-4DB9-94FF-12DE03A42D6F}"/>
  </bookViews>
  <sheets>
    <sheet name="Berechnung_Elternbeiträge" sheetId="2" r:id="rId1"/>
    <sheet name="Berechnungsgrundlagen" sheetId="1" state="hidden" r:id="rId2"/>
  </sheets>
  <definedNames>
    <definedName name="_xlnm.Print_Area" localSheetId="0">Berechnung_Elternbeiträge!$A$1:$E$41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2" l="1"/>
  <c r="A24" i="2"/>
  <c r="F100" i="1"/>
  <c r="F99" i="1"/>
  <c r="F98" i="1"/>
  <c r="F96" i="1"/>
  <c r="F95" i="1"/>
  <c r="F94" i="1"/>
  <c r="F90" i="1"/>
  <c r="F89" i="1"/>
  <c r="F88" i="1"/>
  <c r="F86" i="1"/>
  <c r="F85" i="1"/>
  <c r="F84" i="1"/>
  <c r="F82" i="1"/>
  <c r="F81" i="1"/>
  <c r="F80" i="1"/>
  <c r="F78" i="1"/>
  <c r="F77" i="1"/>
  <c r="F76" i="1"/>
  <c r="F74" i="1"/>
  <c r="F73" i="1"/>
  <c r="F72" i="1"/>
  <c r="F70" i="1"/>
  <c r="F69" i="1"/>
  <c r="F68" i="1"/>
  <c r="F65" i="1"/>
  <c r="F64" i="1"/>
  <c r="F63" i="1"/>
  <c r="F61" i="1"/>
  <c r="F60" i="1"/>
  <c r="F59" i="1"/>
  <c r="F57" i="1"/>
  <c r="F56" i="1"/>
  <c r="F55" i="1"/>
  <c r="F53" i="1"/>
  <c r="F52" i="1"/>
  <c r="F51" i="1"/>
  <c r="F49" i="1"/>
  <c r="F48" i="1"/>
  <c r="F47" i="1"/>
  <c r="F45" i="1"/>
  <c r="F44" i="1"/>
  <c r="F43" i="1"/>
  <c r="E1" i="2" l="1"/>
  <c r="M100" i="1" l="1"/>
  <c r="M99" i="1"/>
  <c r="M98" i="1"/>
  <c r="M96" i="1"/>
  <c r="M95" i="1"/>
  <c r="M94" i="1"/>
  <c r="M90" i="1"/>
  <c r="M89" i="1"/>
  <c r="M88" i="1"/>
  <c r="M86" i="1"/>
  <c r="M85" i="1"/>
  <c r="M84" i="1"/>
  <c r="M82" i="1"/>
  <c r="M81" i="1"/>
  <c r="M80" i="1"/>
  <c r="M78" i="1"/>
  <c r="M77" i="1"/>
  <c r="M76" i="1"/>
  <c r="M74" i="1"/>
  <c r="M73" i="1"/>
  <c r="M72" i="1"/>
  <c r="M70" i="1"/>
  <c r="M69" i="1"/>
  <c r="M68" i="1"/>
  <c r="M65" i="1"/>
  <c r="M64" i="1"/>
  <c r="M63" i="1"/>
  <c r="M61" i="1"/>
  <c r="M60" i="1"/>
  <c r="M59" i="1"/>
  <c r="M57" i="1"/>
  <c r="M56" i="1"/>
  <c r="M55" i="1"/>
  <c r="M53" i="1"/>
  <c r="M52" i="1"/>
  <c r="M51" i="1"/>
  <c r="M49" i="1"/>
  <c r="M48" i="1"/>
  <c r="M47" i="1"/>
  <c r="M44" i="1"/>
  <c r="M45" i="1"/>
  <c r="M43" i="1"/>
  <c r="E2" i="2" l="1"/>
  <c r="F5" i="1" l="1"/>
  <c r="F6" i="1"/>
  <c r="F7" i="1"/>
  <c r="F8" i="1"/>
  <c r="F4" i="1"/>
  <c r="C12" i="1" l="1"/>
  <c r="C15" i="1" l="1"/>
  <c r="D15" i="1"/>
  <c r="E15" i="1"/>
  <c r="F15" i="1"/>
  <c r="G15" i="1"/>
  <c r="H15" i="1"/>
  <c r="A23" i="2"/>
  <c r="A36" i="2"/>
  <c r="A35" i="2"/>
  <c r="A34" i="2"/>
  <c r="A33" i="2"/>
  <c r="A32" i="2"/>
  <c r="C11" i="1" l="1"/>
  <c r="G17" i="1" l="1"/>
  <c r="C31" i="2" s="1"/>
  <c r="D16" i="1"/>
  <c r="D17" i="1"/>
  <c r="B31" i="2" s="1"/>
  <c r="G16" i="1"/>
  <c r="D33" i="2"/>
  <c r="D34" i="2"/>
  <c r="D35" i="2"/>
  <c r="D36" i="2"/>
  <c r="D25" i="2"/>
  <c r="D32" i="2"/>
  <c r="D37" i="2" l="1"/>
  <c r="A41" i="2" s="1"/>
  <c r="B5" i="1"/>
  <c r="B21" i="1" s="1"/>
  <c r="B6" i="1"/>
  <c r="B22" i="1" s="1"/>
  <c r="B7" i="1"/>
  <c r="B23" i="1" s="1"/>
  <c r="B8" i="1"/>
  <c r="B24" i="1" s="1"/>
  <c r="B4" i="1"/>
  <c r="B20" i="1" s="1"/>
  <c r="C8" i="1"/>
  <c r="D8" i="1" s="1"/>
  <c r="C4" i="1"/>
  <c r="D4" i="1" s="1"/>
  <c r="E4" i="1" s="1"/>
  <c r="C5" i="1"/>
  <c r="D5" i="1" s="1"/>
  <c r="E5" i="1" s="1"/>
  <c r="H5" i="1" s="1"/>
  <c r="C6" i="1"/>
  <c r="D6" i="1" s="1"/>
  <c r="C7" i="1"/>
  <c r="D7" i="1" s="1"/>
  <c r="E7" i="1" s="1"/>
  <c r="C3" i="1"/>
  <c r="H3" i="1"/>
  <c r="F3" i="1"/>
  <c r="G4" i="1" l="1"/>
  <c r="E6" i="1"/>
  <c r="H6" i="1" s="1"/>
  <c r="E8" i="1"/>
  <c r="H7" i="1"/>
  <c r="I7" i="1" s="1"/>
  <c r="I5" i="1"/>
  <c r="J6" i="1" l="1"/>
  <c r="H4" i="1"/>
  <c r="I4" i="1" s="1"/>
  <c r="G5" i="1"/>
  <c r="J5" i="1" s="1"/>
  <c r="G7" i="1"/>
  <c r="J7" i="1" s="1"/>
  <c r="G6" i="1"/>
  <c r="I6" i="1"/>
  <c r="J4" i="1" l="1"/>
  <c r="A20" i="1" s="1"/>
  <c r="A23" i="1"/>
  <c r="A21" i="1"/>
  <c r="A22" i="1"/>
  <c r="D22" i="1" s="1"/>
  <c r="H8" i="1"/>
  <c r="J8" i="1" s="1"/>
  <c r="G8" i="1"/>
  <c r="C23" i="1" l="1"/>
  <c r="D23" i="1"/>
  <c r="C22" i="1"/>
  <c r="C21" i="1"/>
  <c r="D21" i="1"/>
  <c r="C20" i="1"/>
  <c r="D20" i="1"/>
  <c r="A24" i="1"/>
  <c r="I8" i="1"/>
  <c r="A26" i="2"/>
  <c r="C24" i="1" l="1"/>
  <c r="D24" i="1"/>
  <c r="C32" i="2"/>
  <c r="A40" i="2"/>
  <c r="A27" i="2"/>
  <c r="B36" i="2"/>
  <c r="B35" i="2"/>
  <c r="B34" i="2"/>
  <c r="B32" i="2"/>
  <c r="B33" i="2"/>
  <c r="C35" i="2"/>
  <c r="C34" i="2"/>
  <c r="C33" i="2"/>
  <c r="C36" i="2"/>
  <c r="B37" i="2" l="1"/>
  <c r="C25" i="1" a="1"/>
  <c r="C25" i="1" s="1"/>
  <c r="C37" i="2"/>
  <c r="B39" i="2" s="1"/>
  <c r="D25" i="1" a="1"/>
  <c r="D25" i="1" s="1"/>
  <c r="A39" i="2" l="1"/>
</calcChain>
</file>

<file path=xl/sharedStrings.xml><?xml version="1.0" encoding="utf-8"?>
<sst xmlns="http://schemas.openxmlformats.org/spreadsheetml/2006/main" count="273" uniqueCount="109">
  <si>
    <t>2023/2024</t>
  </si>
  <si>
    <t>Familie mit einem Kind</t>
  </si>
  <si>
    <t>Familie mit zwei Kindern</t>
  </si>
  <si>
    <t>Familie mit drei Kindern</t>
  </si>
  <si>
    <t>Familie mit vier Kindern</t>
  </si>
  <si>
    <t>Familie mit über vier Kindern</t>
  </si>
  <si>
    <t>bis 5 Stunden pro Tag</t>
  </si>
  <si>
    <t>1. Kind</t>
  </si>
  <si>
    <t>2. Kind</t>
  </si>
  <si>
    <t>3. Kind</t>
  </si>
  <si>
    <t>bis 6 Stunden pro Tag</t>
  </si>
  <si>
    <t>bis 7 Stunden pro Tag</t>
  </si>
  <si>
    <t>bis 8 Stunden pro Tag</t>
  </si>
  <si>
    <t>bis 9 Stunden pro Tag</t>
  </si>
  <si>
    <t>bis 10 Stunden pro Tag</t>
  </si>
  <si>
    <t>Kinder 3 Jahre bis zum Schuleintritt</t>
  </si>
  <si>
    <t>Schulkinder</t>
  </si>
  <si>
    <t>Hort  und Schulkindbetreuung am Nachmittag</t>
  </si>
  <si>
    <t>unter 6 Stunden/Tag</t>
  </si>
  <si>
    <t>erweiterter Hort ab 6 Stunden/Tag</t>
  </si>
  <si>
    <t>Regelbeitrag</t>
  </si>
  <si>
    <t>erm. Beitrag 2</t>
  </si>
  <si>
    <t>erm. Beitrag 1</t>
  </si>
  <si>
    <t>Übernahme</t>
  </si>
  <si>
    <t>Kinder unter 3 Jahren</t>
  </si>
  <si>
    <t>Anzahl Kinder</t>
  </si>
  <si>
    <t>Alter in Jahren</t>
  </si>
  <si>
    <t>5U31</t>
  </si>
  <si>
    <t>5U32</t>
  </si>
  <si>
    <t>5U33</t>
  </si>
  <si>
    <t>6U31</t>
  </si>
  <si>
    <t>6U32</t>
  </si>
  <si>
    <t>6U33</t>
  </si>
  <si>
    <t>7U31</t>
  </si>
  <si>
    <t>7U32</t>
  </si>
  <si>
    <t>7U33</t>
  </si>
  <si>
    <t>8U31</t>
  </si>
  <si>
    <t>8U32</t>
  </si>
  <si>
    <t>8U33</t>
  </si>
  <si>
    <t>9U31</t>
  </si>
  <si>
    <t>9U32</t>
  </si>
  <si>
    <t>9U33</t>
  </si>
  <si>
    <t>10U31</t>
  </si>
  <si>
    <t>10U32</t>
  </si>
  <si>
    <t>10U33</t>
  </si>
  <si>
    <t>5Ü31</t>
  </si>
  <si>
    <t>5Ü32</t>
  </si>
  <si>
    <t>5Ü33</t>
  </si>
  <si>
    <t>6Ü31</t>
  </si>
  <si>
    <t>6Ü32</t>
  </si>
  <si>
    <t>6Ü33</t>
  </si>
  <si>
    <t>7Ü31</t>
  </si>
  <si>
    <t>7Ü32</t>
  </si>
  <si>
    <t>7Ü33</t>
  </si>
  <si>
    <t>8Ü31</t>
  </si>
  <si>
    <t>8Ü32</t>
  </si>
  <si>
    <t>8Ü33</t>
  </si>
  <si>
    <t>9Ü31</t>
  </si>
  <si>
    <t>9Ü32</t>
  </si>
  <si>
    <t>9Ü33</t>
  </si>
  <si>
    <t>10Ü31</t>
  </si>
  <si>
    <t>10Ü32</t>
  </si>
  <si>
    <t>10Ü33</t>
  </si>
  <si>
    <t>angegebenes Nettoeinkommen</t>
  </si>
  <si>
    <t>Einkommensgrenze</t>
  </si>
  <si>
    <t>KindCode</t>
  </si>
  <si>
    <t>INDEX(Matrix des jeweiligen Elternbeitragssystems;Vergleich(Zeile);Vergleich (Spalte)</t>
  </si>
  <si>
    <t>Gesamtbelastung</t>
  </si>
  <si>
    <t>Ab hier: Grundlagen der Berechnung</t>
  </si>
  <si>
    <t>Berechnung des Elternbeitrags</t>
  </si>
  <si>
    <t>Hilfsspalte</t>
  </si>
  <si>
    <t>Geburtsdatum</t>
  </si>
  <si>
    <t>Nachname</t>
  </si>
  <si>
    <t>Vorname</t>
  </si>
  <si>
    <t>enspricht:</t>
  </si>
  <si>
    <t>Ausfüllhinweise:</t>
  </si>
  <si>
    <r>
      <rPr>
        <sz val="12"/>
        <color theme="1"/>
        <rFont val="Arial"/>
        <family val="2"/>
      </rPr>
      <t xml:space="preserve">anzurechnendes </t>
    </r>
    <r>
      <rPr>
        <b/>
        <u/>
        <sz val="12"/>
        <color theme="1"/>
        <rFont val="Arial"/>
        <family val="2"/>
      </rPr>
      <t>Netto</t>
    </r>
    <r>
      <rPr>
        <sz val="12"/>
        <color theme="1"/>
        <rFont val="Arial"/>
        <family val="2"/>
      </rPr>
      <t>-Einkommen pro Monat:</t>
    </r>
  </si>
  <si>
    <t>Betreuungszeit pro Tag
in Stunden</t>
  </si>
  <si>
    <t>Elternbeitragssystem der besuchten Einrichtung</t>
  </si>
  <si>
    <t>6H1</t>
  </si>
  <si>
    <t>6H2</t>
  </si>
  <si>
    <t>6H3</t>
  </si>
  <si>
    <t>7H1</t>
  </si>
  <si>
    <t>7H2</t>
  </si>
  <si>
    <t>7H3</t>
  </si>
  <si>
    <t>Hilfsspalte Betreuungszeit Hortkinder</t>
  </si>
  <si>
    <r>
      <rPr>
        <b/>
        <u/>
        <sz val="12"/>
        <color theme="1"/>
        <rFont val="Arial"/>
        <family val="2"/>
      </rPr>
      <t>unverbindlicher</t>
    </r>
    <r>
      <rPr>
        <b/>
        <sz val="12"/>
        <color theme="1"/>
        <rFont val="Arial"/>
        <family val="2"/>
      </rPr>
      <t xml:space="preserve"> Elternbeitrag pro Monat</t>
    </r>
  </si>
  <si>
    <t xml:space="preserve"> - Für jedes Kind ist in der Auswahlliste (Drop-Down) das Beitragssystem der besuchten Einrichtung auszuwählen.</t>
  </si>
  <si>
    <t xml:space="preserve"> - Bitte beginnen Sie die Eintragung mit dem ältesten Kind in der ersten Zeile. </t>
  </si>
  <si>
    <t xml:space="preserve"> - Alle weiteren Kinder sind dem Alter entsprechend absteigend einzutragen. Dies hat Einfluss auf die berechneten Elternbeiträge.</t>
  </si>
  <si>
    <t>Anz. Kinder pro Beitragssystem</t>
  </si>
  <si>
    <r>
      <t xml:space="preserve">Anzahl </t>
    </r>
    <r>
      <rPr>
        <b/>
        <sz val="12"/>
        <color theme="1"/>
        <rFont val="Arial"/>
        <family val="2"/>
      </rPr>
      <t xml:space="preserve">aller Kinder </t>
    </r>
    <r>
      <rPr>
        <b/>
        <u/>
        <sz val="12"/>
        <color theme="1"/>
        <rFont val="Arial"/>
        <family val="2"/>
      </rPr>
      <t>unter 18 Jahren</t>
    </r>
    <r>
      <rPr>
        <sz val="12"/>
        <color theme="1"/>
        <rFont val="Arial"/>
        <family val="2"/>
      </rPr>
      <t xml:space="preserve"> in der Familie:</t>
    </r>
  </si>
  <si>
    <t>Alterscode
(U3=unter 3 Jahre
Ü3= über 3 Jahre
H=Hortkind)</t>
  </si>
  <si>
    <t>Davon werden folgende Kinder in Kindertageseinrichtungen betreut:</t>
  </si>
  <si>
    <t xml:space="preserve"> - Schulkinder für die ein Angebot in der ergänzenden Betreuung zur verlässlichen Grundschule oder einer flexiblen Nachmittagsbetreuung gebucht wurde, sind gesondert zu betrachten. 
   Sie werden bei der Geschwisterermäßigung nicht berücksichtigt und dürfen nicht in untenstehende Tabelle eingetragen werden.</t>
  </si>
  <si>
    <r>
      <t xml:space="preserve"> - Um die Beiträge korrekt zu berechnen, sind </t>
    </r>
    <r>
      <rPr>
        <b/>
        <u/>
        <sz val="12"/>
        <color theme="1"/>
        <rFont val="Arial"/>
        <family val="2"/>
      </rPr>
      <t>für jedes betreute Kind</t>
    </r>
    <r>
      <rPr>
        <sz val="12"/>
        <color theme="1"/>
        <rFont val="Arial"/>
        <family val="2"/>
      </rPr>
      <t xml:space="preserve"> alle farbig hinterlegten Zellen zu befüllen.</t>
    </r>
  </si>
  <si>
    <t xml:space="preserve"> - Kinder von 0 Jahren bis zum Schuleintritt können zwischen 5 und 10 Stunden betreut werden.</t>
  </si>
  <si>
    <r>
      <t xml:space="preserve">Formular zur </t>
    </r>
    <r>
      <rPr>
        <b/>
        <u val="double"/>
        <sz val="20"/>
        <color theme="1"/>
        <rFont val="Arial"/>
        <family val="2"/>
      </rPr>
      <t>unverbindlichen</t>
    </r>
    <r>
      <rPr>
        <b/>
        <u/>
        <sz val="20"/>
        <color theme="1"/>
        <rFont val="Arial"/>
        <family val="2"/>
      </rPr>
      <t xml:space="preserve"> Berechnung der Elternbeiträge </t>
    </r>
  </si>
  <si>
    <t>Elternbeitrag ab 01.09.2024</t>
  </si>
  <si>
    <t>Städtische aktuelle Elternbeiträge Stand 01.09.2024</t>
  </si>
  <si>
    <t>2024/2025</t>
  </si>
  <si>
    <t>Regebeitrag</t>
  </si>
  <si>
    <t>ermäßigt 2</t>
  </si>
  <si>
    <t>ermäßigt 1 / Übernahme</t>
  </si>
  <si>
    <t>Einstufung gemäß Einkommensgrenze</t>
  </si>
  <si>
    <t>2025/2026</t>
  </si>
  <si>
    <t>Städtische aktuelle Elternbeiträge Stand 01.09.2025</t>
  </si>
  <si>
    <t>ab 01. September 2024 und 01. September 2025</t>
  </si>
  <si>
    <t>Elternbeitrag ab 01.09.2025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</si>
</sst>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0\ &quot;€&quot;"/>
    <numFmt numFmtId="165" formatCode="##&quot; Stunden&quot;"/>
    <numFmt numFmtId="166" formatCode="#,##0\ &quot;€&quot;"/>
    <numFmt numFmtId="167" formatCode="0&quot; Kind/er&quot;"/>
  </numFmts>
  <fonts count="32">
    <font>
      <sz val="11"/>
      <color theme="1"/>
      <name val="Calibri"/>
      <family val="2"/>
      <scheme val="minor"/>
    </font>
    <font>
      <sz val="11"/>
      <color theme="1"/>
      <name val="Calibri"/>
      <family val="2"/>
      <scheme val="minor"/>
    </font>
    <font>
      <sz val="11"/>
      <name val="Calibri"/>
      <family val="2"/>
      <scheme val="minor"/>
    </font>
    <font>
      <sz val="10"/>
      <name val="Arial"/>
      <family val="2"/>
    </font>
    <font>
      <b/>
      <sz val="10"/>
      <name val="Arial"/>
      <family val="2"/>
    </font>
    <font>
      <b/>
      <sz val="12"/>
      <name val="Arial"/>
      <family val="2"/>
    </font>
    <font>
      <sz val="12"/>
      <name val="Arial"/>
      <family val="2"/>
    </font>
    <font>
      <b/>
      <sz val="12"/>
      <color rgb="FFFF0000"/>
      <name val="Arial"/>
      <family val="2"/>
    </font>
    <font>
      <b/>
      <sz val="10"/>
      <color theme="0" tint="-0.34998626667073579"/>
      <name val="Arial"/>
      <family val="2"/>
    </font>
    <font>
      <sz val="10"/>
      <color theme="1"/>
      <name val="Arial Unicode MS"/>
    </font>
    <font>
      <b/>
      <sz val="22"/>
      <color rgb="FFFF0000"/>
      <name val="Calibri"/>
      <family val="2"/>
      <scheme val="minor"/>
    </font>
    <font>
      <sz val="22"/>
      <color theme="1"/>
      <name val="Calibri"/>
      <family val="2"/>
      <scheme val="minor"/>
    </font>
    <font>
      <sz val="22"/>
      <name val="Calibri"/>
      <family val="2"/>
      <scheme val="minor"/>
    </font>
    <font>
      <b/>
      <sz val="12"/>
      <color theme="1"/>
      <name val="Calibri"/>
      <family val="2"/>
      <scheme val="minor"/>
    </font>
    <font>
      <b/>
      <sz val="12"/>
      <name val="Calibri"/>
      <family val="2"/>
      <scheme val="minor"/>
    </font>
    <font>
      <b/>
      <sz val="14"/>
      <color theme="1"/>
      <name val="Calibri"/>
      <family val="2"/>
      <scheme val="minor"/>
    </font>
    <font>
      <b/>
      <sz val="14"/>
      <name val="Calibri"/>
      <family val="2"/>
      <scheme val="minor"/>
    </font>
    <font>
      <b/>
      <u/>
      <sz val="20"/>
      <color theme="1"/>
      <name val="Arial"/>
      <family val="2"/>
    </font>
    <font>
      <b/>
      <u/>
      <sz val="12"/>
      <color theme="1"/>
      <name val="Arial"/>
      <family val="2"/>
    </font>
    <font>
      <sz val="12"/>
      <color theme="1"/>
      <name val="Arial"/>
      <family val="2"/>
    </font>
    <font>
      <b/>
      <sz val="12"/>
      <color theme="1"/>
      <name val="Arial"/>
      <family val="2"/>
    </font>
    <font>
      <sz val="12"/>
      <color rgb="FFFF0000"/>
      <name val="Arial"/>
      <family val="2"/>
    </font>
    <font>
      <sz val="20"/>
      <color theme="1"/>
      <name val="Arial"/>
      <family val="2"/>
    </font>
    <font>
      <sz val="12"/>
      <color theme="0"/>
      <name val="Arial"/>
      <family val="2"/>
    </font>
    <font>
      <u/>
      <sz val="11"/>
      <color theme="10"/>
      <name val="Calibri"/>
      <family val="2"/>
      <scheme val="minor"/>
    </font>
    <font>
      <b/>
      <sz val="12"/>
      <color rgb="FF0070C0"/>
      <name val="Arial"/>
      <family val="2"/>
    </font>
    <font>
      <b/>
      <u/>
      <sz val="12"/>
      <color rgb="FF0070C0"/>
      <name val="Arial"/>
      <family val="2"/>
    </font>
    <font>
      <b/>
      <u val="double"/>
      <sz val="20"/>
      <color theme="1"/>
      <name val="Arial"/>
      <family val="2"/>
    </font>
    <font>
      <b/>
      <sz val="20"/>
      <color rgb="FFFF0000"/>
      <name val="Arial"/>
      <family val="2"/>
    </font>
    <font>
      <sz val="11"/>
      <color rgb="FFFF0000"/>
      <name val="Calibri"/>
      <family val="2"/>
      <scheme val="minor"/>
    </font>
    <font>
      <b/>
      <sz val="12"/>
      <color rgb="FFFF0000"/>
      <name val="Calibri"/>
      <family val="2"/>
      <scheme val="minor"/>
    </font>
    <font>
      <i/>
      <sz val="12"/>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right style="hair">
        <color indexed="64"/>
      </right>
      <top style="medium">
        <color indexed="64"/>
      </top>
      <bottom style="medium">
        <color indexed="64"/>
      </bottom>
      <diagonal/>
    </border>
    <border>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ck">
        <color rgb="FFFF0000"/>
      </top>
      <bottom style="thick">
        <color rgb="FFFF0000"/>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3" fillId="0" borderId="0"/>
    <xf numFmtId="0" fontId="24" fillId="0" borderId="0" applyNumberFormat="0" applyFill="0" applyBorder="0" applyAlignment="0" applyProtection="0"/>
  </cellStyleXfs>
  <cellXfs count="150">
    <xf numFmtId="0" fontId="0" fillId="0" borderId="0" xfId="0"/>
    <xf numFmtId="0" fontId="0" fillId="0" borderId="1" xfId="0" applyBorder="1"/>
    <xf numFmtId="9" fontId="2" fillId="3" borderId="1" xfId="0" applyNumberFormat="1" applyFont="1" applyFill="1" applyBorder="1"/>
    <xf numFmtId="164" fontId="2" fillId="3" borderId="1" xfId="0" applyNumberFormat="1" applyFont="1" applyFill="1" applyBorder="1"/>
    <xf numFmtId="0" fontId="4" fillId="2" borderId="2" xfId="2" applyFont="1" applyFill="1" applyBorder="1" applyAlignment="1">
      <alignment vertical="center"/>
    </xf>
    <xf numFmtId="0" fontId="4" fillId="2" borderId="3" xfId="2" applyFont="1" applyFill="1" applyBorder="1" applyAlignment="1">
      <alignment vertical="center"/>
    </xf>
    <xf numFmtId="0" fontId="4" fillId="2" borderId="4" xfId="2" applyFont="1" applyFill="1" applyBorder="1" applyAlignment="1">
      <alignment vertical="center"/>
    </xf>
    <xf numFmtId="0" fontId="4" fillId="2" borderId="5" xfId="2" applyFont="1" applyFill="1" applyBorder="1" applyAlignment="1">
      <alignment vertical="center"/>
    </xf>
    <xf numFmtId="0" fontId="3" fillId="2" borderId="6" xfId="2" applyFill="1" applyBorder="1" applyAlignment="1">
      <alignment vertical="center" wrapText="1"/>
    </xf>
    <xf numFmtId="1" fontId="6" fillId="2" borderId="7" xfId="2" applyNumberFormat="1" applyFont="1" applyFill="1" applyBorder="1" applyAlignment="1">
      <alignment vertical="center"/>
    </xf>
    <xf numFmtId="1" fontId="6" fillId="2" borderId="8" xfId="2" applyNumberFormat="1" applyFont="1" applyFill="1" applyBorder="1" applyAlignment="1">
      <alignment vertical="center"/>
    </xf>
    <xf numFmtId="0" fontId="3" fillId="2" borderId="9" xfId="2" applyFill="1" applyBorder="1" applyAlignment="1">
      <alignment vertical="center" wrapText="1"/>
    </xf>
    <xf numFmtId="1" fontId="6" fillId="2" borderId="10" xfId="2" applyNumberFormat="1" applyFont="1" applyFill="1" applyBorder="1" applyAlignment="1">
      <alignment vertical="center"/>
    </xf>
    <xf numFmtId="0" fontId="4" fillId="2" borderId="11" xfId="2" applyFont="1" applyFill="1" applyBorder="1" applyAlignment="1">
      <alignment vertical="center"/>
    </xf>
    <xf numFmtId="0" fontId="4" fillId="2" borderId="12" xfId="2" applyFont="1" applyFill="1" applyBorder="1" applyAlignment="1">
      <alignment vertical="center"/>
    </xf>
    <xf numFmtId="0" fontId="4" fillId="2" borderId="13" xfId="2" applyFont="1" applyFill="1" applyBorder="1" applyAlignment="1">
      <alignment vertical="center"/>
    </xf>
    <xf numFmtId="0" fontId="4" fillId="2" borderId="14" xfId="2" applyFont="1" applyFill="1" applyBorder="1" applyAlignment="1">
      <alignment vertical="center"/>
    </xf>
    <xf numFmtId="0" fontId="4" fillId="2" borderId="0" xfId="2" applyFont="1" applyFill="1" applyBorder="1" applyAlignment="1">
      <alignment vertical="center"/>
    </xf>
    <xf numFmtId="0" fontId="4" fillId="2" borderId="15" xfId="2" applyFont="1" applyFill="1" applyBorder="1" applyAlignment="1">
      <alignment vertical="center"/>
    </xf>
    <xf numFmtId="0" fontId="4" fillId="2" borderId="16" xfId="2" applyFont="1" applyFill="1" applyBorder="1" applyAlignment="1">
      <alignment vertical="center"/>
    </xf>
    <xf numFmtId="0" fontId="4" fillId="2" borderId="17" xfId="2" applyFont="1" applyFill="1" applyBorder="1" applyAlignment="1">
      <alignment vertical="center"/>
    </xf>
    <xf numFmtId="0" fontId="3" fillId="2" borderId="18" xfId="2" applyFill="1" applyBorder="1" applyAlignment="1">
      <alignment vertical="center" wrapText="1"/>
    </xf>
    <xf numFmtId="1" fontId="5" fillId="2" borderId="7" xfId="2" applyNumberFormat="1" applyFont="1" applyFill="1" applyBorder="1" applyAlignment="1">
      <alignment vertical="center"/>
    </xf>
    <xf numFmtId="0" fontId="4" fillId="2" borderId="19" xfId="2" applyFont="1" applyFill="1" applyBorder="1" applyAlignment="1">
      <alignment vertical="center"/>
    </xf>
    <xf numFmtId="0" fontId="4" fillId="2" borderId="20" xfId="2" applyFont="1" applyFill="1" applyBorder="1" applyAlignment="1">
      <alignment vertical="center"/>
    </xf>
    <xf numFmtId="0" fontId="4" fillId="2" borderId="21" xfId="2" applyFont="1" applyFill="1" applyBorder="1" applyAlignment="1">
      <alignment vertical="center"/>
    </xf>
    <xf numFmtId="0" fontId="3" fillId="2" borderId="23" xfId="2" applyFill="1" applyBorder="1"/>
    <xf numFmtId="0" fontId="4" fillId="0" borderId="24"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wrapText="1"/>
    </xf>
    <xf numFmtId="0" fontId="4" fillId="0" borderId="27" xfId="2" applyFont="1" applyBorder="1" applyAlignment="1">
      <alignment horizontal="center" vertical="center" wrapText="1"/>
    </xf>
    <xf numFmtId="0" fontId="4" fillId="0" borderId="28" xfId="2" applyFont="1" applyBorder="1" applyAlignment="1">
      <alignment horizontal="center" vertical="center" wrapText="1"/>
    </xf>
    <xf numFmtId="0" fontId="4" fillId="0" borderId="29" xfId="2" applyFont="1" applyBorder="1" applyAlignment="1">
      <alignment horizontal="center" vertical="center" wrapText="1"/>
    </xf>
    <xf numFmtId="0" fontId="4" fillId="2" borderId="30" xfId="2" applyFont="1" applyFill="1" applyBorder="1" applyAlignment="1">
      <alignment vertical="center"/>
    </xf>
    <xf numFmtId="0" fontId="4" fillId="0" borderId="31" xfId="2" applyFont="1" applyBorder="1" applyAlignment="1">
      <alignment horizontal="center" vertical="center" wrapText="1"/>
    </xf>
    <xf numFmtId="0" fontId="4" fillId="0" borderId="32" xfId="2" applyFont="1" applyBorder="1" applyAlignment="1">
      <alignment horizontal="center" vertical="center" wrapText="1"/>
    </xf>
    <xf numFmtId="0" fontId="4" fillId="2" borderId="33" xfId="2" applyFont="1" applyFill="1" applyBorder="1" applyAlignment="1">
      <alignment vertical="center"/>
    </xf>
    <xf numFmtId="1" fontId="5" fillId="2" borderId="34" xfId="2" applyNumberFormat="1" applyFont="1" applyFill="1" applyBorder="1" applyAlignment="1">
      <alignment vertical="center"/>
    </xf>
    <xf numFmtId="1" fontId="6" fillId="2" borderId="34" xfId="2" applyNumberFormat="1" applyFont="1" applyFill="1" applyBorder="1" applyAlignment="1">
      <alignment vertical="center"/>
    </xf>
    <xf numFmtId="1" fontId="6" fillId="2" borderId="35" xfId="2" applyNumberFormat="1" applyFont="1" applyFill="1" applyBorder="1" applyAlignment="1">
      <alignment vertical="center"/>
    </xf>
    <xf numFmtId="1" fontId="5" fillId="5" borderId="34" xfId="2" applyNumberFormat="1" applyFont="1" applyFill="1" applyBorder="1" applyAlignment="1">
      <alignment vertical="center"/>
    </xf>
    <xf numFmtId="0" fontId="0" fillId="0" borderId="0" xfId="0" applyBorder="1"/>
    <xf numFmtId="0" fontId="0" fillId="0" borderId="0" xfId="0" applyAlignment="1">
      <alignment wrapText="1"/>
    </xf>
    <xf numFmtId="0" fontId="8" fillId="0" borderId="28" xfId="2" applyFont="1" applyBorder="1" applyAlignment="1">
      <alignment horizontal="center" vertical="center" wrapText="1"/>
    </xf>
    <xf numFmtId="0" fontId="8" fillId="2" borderId="4" xfId="2" applyFont="1" applyFill="1" applyBorder="1" applyAlignment="1">
      <alignment vertical="center"/>
    </xf>
    <xf numFmtId="0" fontId="0" fillId="0" borderId="0" xfId="0" applyFill="1" applyBorder="1"/>
    <xf numFmtId="164" fontId="0" fillId="0" borderId="0" xfId="0" applyNumberFormat="1" applyFill="1" applyBorder="1"/>
    <xf numFmtId="164" fontId="2" fillId="0" borderId="0" xfId="0" applyNumberFormat="1" applyFont="1" applyFill="1" applyBorder="1"/>
    <xf numFmtId="0" fontId="0" fillId="0" borderId="0" xfId="0" applyFill="1"/>
    <xf numFmtId="0" fontId="5" fillId="0" borderId="0" xfId="0" applyFont="1" applyFill="1" applyBorder="1" applyAlignment="1">
      <alignment horizontal="left"/>
    </xf>
    <xf numFmtId="0" fontId="4" fillId="0" borderId="0" xfId="2" applyFont="1" applyFill="1" applyBorder="1" applyAlignment="1">
      <alignment horizontal="center" vertical="center" wrapText="1"/>
    </xf>
    <xf numFmtId="0" fontId="4" fillId="0" borderId="0" xfId="2" applyFont="1" applyFill="1" applyBorder="1" applyAlignment="1">
      <alignment vertical="center"/>
    </xf>
    <xf numFmtId="1" fontId="6" fillId="0" borderId="0" xfId="2" applyNumberFormat="1" applyFont="1" applyFill="1" applyBorder="1" applyAlignment="1">
      <alignment vertical="center"/>
    </xf>
    <xf numFmtId="0" fontId="9" fillId="0" borderId="0" xfId="0" applyFont="1"/>
    <xf numFmtId="0" fontId="10" fillId="7" borderId="36" xfId="0" applyFont="1" applyFill="1" applyBorder="1" applyAlignment="1">
      <alignment vertical="center"/>
    </xf>
    <xf numFmtId="0" fontId="11" fillId="7" borderId="36" xfId="0" applyFont="1" applyFill="1" applyBorder="1" applyAlignment="1">
      <alignment vertical="center"/>
    </xf>
    <xf numFmtId="164" fontId="11" fillId="7" borderId="36" xfId="0" applyNumberFormat="1" applyFont="1" applyFill="1" applyBorder="1" applyAlignment="1">
      <alignment vertical="center"/>
    </xf>
    <xf numFmtId="164" fontId="12" fillId="7" borderId="36" xfId="0" applyNumberFormat="1" applyFont="1" applyFill="1" applyBorder="1" applyAlignment="1">
      <alignment vertical="center"/>
    </xf>
    <xf numFmtId="0" fontId="0" fillId="0" borderId="0" xfId="0" applyAlignment="1">
      <alignment horizontal="right"/>
    </xf>
    <xf numFmtId="0" fontId="11" fillId="7" borderId="36" xfId="0" applyFont="1" applyFill="1" applyBorder="1" applyAlignment="1">
      <alignment horizontal="right" vertical="center"/>
    </xf>
    <xf numFmtId="0" fontId="0" fillId="8" borderId="0" xfId="0" applyFill="1" applyAlignment="1">
      <alignment horizontal="right"/>
    </xf>
    <xf numFmtId="0" fontId="0" fillId="8" borderId="0" xfId="0" applyFill="1" applyAlignment="1">
      <alignment horizontal="right" wrapText="1"/>
    </xf>
    <xf numFmtId="0" fontId="0" fillId="0" borderId="0" xfId="0" applyFill="1" applyAlignment="1">
      <alignment horizontal="right"/>
    </xf>
    <xf numFmtId="0" fontId="0" fillId="0" borderId="1" xfId="0" applyBorder="1" applyAlignment="1">
      <alignment wrapText="1"/>
    </xf>
    <xf numFmtId="0" fontId="0" fillId="0" borderId="1" xfId="0" applyFill="1" applyBorder="1" applyAlignment="1">
      <alignment horizontal="right" wrapText="1"/>
    </xf>
    <xf numFmtId="14" fontId="0" fillId="0" borderId="1" xfId="0" applyNumberFormat="1" applyBorder="1"/>
    <xf numFmtId="0" fontId="4" fillId="2" borderId="37" xfId="2" applyFont="1" applyFill="1" applyBorder="1" applyAlignment="1">
      <alignment vertical="center"/>
    </xf>
    <xf numFmtId="0" fontId="0" fillId="0" borderId="1" xfId="0" applyBorder="1" applyAlignment="1">
      <alignment horizontal="center"/>
    </xf>
    <xf numFmtId="0" fontId="0" fillId="0" borderId="1" xfId="0" applyBorder="1" applyAlignment="1">
      <alignment horizontal="center" wrapText="1"/>
    </xf>
    <xf numFmtId="0" fontId="0" fillId="0" borderId="1" xfId="0" applyFill="1" applyBorder="1" applyAlignment="1">
      <alignment horizontal="center"/>
    </xf>
    <xf numFmtId="0" fontId="0" fillId="0" borderId="39" xfId="0" applyBorder="1"/>
    <xf numFmtId="164" fontId="0" fillId="0" borderId="1" xfId="0" applyNumberFormat="1" applyFill="1" applyBorder="1"/>
    <xf numFmtId="1" fontId="0" fillId="0" borderId="1" xfId="0" applyNumberFormat="1" applyFill="1" applyBorder="1"/>
    <xf numFmtId="0" fontId="2" fillId="0" borderId="0" xfId="0" applyFont="1" applyFill="1" applyBorder="1" applyAlignment="1">
      <alignment horizontal="center" vertical="center"/>
    </xf>
    <xf numFmtId="0" fontId="15" fillId="0" borderId="0" xfId="0" applyFont="1" applyFill="1" applyBorder="1"/>
    <xf numFmtId="0" fontId="16" fillId="0" borderId="0" xfId="0" applyFont="1" applyFill="1" applyBorder="1" applyAlignment="1">
      <alignment horizontal="center"/>
    </xf>
    <xf numFmtId="0" fontId="14" fillId="0" borderId="0" xfId="0" applyFont="1" applyFill="1" applyBorder="1" applyAlignment="1"/>
    <xf numFmtId="0" fontId="0" fillId="0" borderId="1" xfId="0" applyFill="1" applyBorder="1"/>
    <xf numFmtId="164" fontId="0" fillId="0" borderId="39" xfId="0" applyNumberFormat="1" applyBorder="1"/>
    <xf numFmtId="0" fontId="0" fillId="0" borderId="38" xfId="0" applyFill="1" applyBorder="1"/>
    <xf numFmtId="164" fontId="0" fillId="0" borderId="38" xfId="0" applyNumberFormat="1" applyFill="1" applyBorder="1"/>
    <xf numFmtId="0" fontId="17" fillId="9" borderId="0" xfId="0" applyFont="1" applyFill="1" applyProtection="1"/>
    <xf numFmtId="0" fontId="22" fillId="9" borderId="0" xfId="0" applyFont="1" applyFill="1" applyProtection="1"/>
    <xf numFmtId="0" fontId="22" fillId="0" borderId="0" xfId="0" applyFont="1" applyProtection="1"/>
    <xf numFmtId="0" fontId="18" fillId="9" borderId="0" xfId="0" applyFont="1" applyFill="1" applyProtection="1"/>
    <xf numFmtId="0" fontId="19" fillId="9" borderId="0" xfId="0" applyFont="1" applyFill="1" applyProtection="1"/>
    <xf numFmtId="0" fontId="19" fillId="0" borderId="0" xfId="0" applyFont="1" applyProtection="1"/>
    <xf numFmtId="0" fontId="20" fillId="9" borderId="0" xfId="0" applyFont="1" applyFill="1" applyProtection="1"/>
    <xf numFmtId="0" fontId="20" fillId="6" borderId="1" xfId="0" applyFont="1" applyFill="1" applyBorder="1" applyAlignment="1" applyProtection="1">
      <alignment vertical="center" wrapText="1"/>
    </xf>
    <xf numFmtId="0" fontId="21" fillId="9" borderId="0" xfId="0" applyFont="1" applyFill="1" applyProtection="1"/>
    <xf numFmtId="166" fontId="19" fillId="0" borderId="1" xfId="0" applyNumberFormat="1" applyFont="1" applyBorder="1" applyProtection="1"/>
    <xf numFmtId="0" fontId="20" fillId="9" borderId="0" xfId="0" applyFont="1" applyFill="1" applyBorder="1" applyAlignment="1" applyProtection="1">
      <alignment vertical="center"/>
    </xf>
    <xf numFmtId="166" fontId="20" fillId="9" borderId="0" xfId="0" applyNumberFormat="1" applyFont="1" applyFill="1" applyBorder="1" applyAlignment="1" applyProtection="1">
      <alignment vertical="center"/>
    </xf>
    <xf numFmtId="0" fontId="7" fillId="9" borderId="0" xfId="0" applyFont="1" applyFill="1" applyProtection="1"/>
    <xf numFmtId="0" fontId="19" fillId="4" borderId="1" xfId="0" applyFont="1" applyFill="1" applyBorder="1" applyProtection="1">
      <protection locked="0"/>
    </xf>
    <xf numFmtId="14" fontId="19" fillId="4" borderId="1" xfId="0" applyNumberFormat="1" applyFont="1" applyFill="1" applyBorder="1" applyAlignment="1" applyProtection="1">
      <alignment horizontal="right"/>
      <protection locked="0"/>
    </xf>
    <xf numFmtId="165" fontId="19" fillId="4" borderId="1" xfId="0" applyNumberFormat="1" applyFont="1" applyFill="1" applyBorder="1" applyProtection="1">
      <protection locked="0"/>
    </xf>
    <xf numFmtId="164" fontId="19" fillId="4" borderId="1" xfId="1" applyNumberFormat="1" applyFont="1" applyFill="1" applyBorder="1" applyAlignment="1" applyProtection="1">
      <alignment vertical="center"/>
      <protection locked="0"/>
    </xf>
    <xf numFmtId="0" fontId="21" fillId="9" borderId="0" xfId="0" applyFont="1" applyFill="1" applyAlignment="1" applyProtection="1">
      <alignment vertical="center"/>
    </xf>
    <xf numFmtId="0" fontId="19" fillId="9" borderId="0" xfId="0" applyFont="1" applyFill="1" applyAlignment="1" applyProtection="1">
      <alignment vertical="center"/>
    </xf>
    <xf numFmtId="0" fontId="20" fillId="0" borderId="0" xfId="0" applyFont="1" applyProtection="1"/>
    <xf numFmtId="0" fontId="23" fillId="9" borderId="0" xfId="0" applyFont="1" applyFill="1" applyProtection="1"/>
    <xf numFmtId="0" fontId="0" fillId="6" borderId="1" xfId="0" applyFill="1" applyBorder="1" applyAlignment="1">
      <alignment wrapText="1"/>
    </xf>
    <xf numFmtId="0" fontId="0" fillId="6" borderId="1" xfId="0" applyFill="1" applyBorder="1"/>
    <xf numFmtId="0" fontId="6" fillId="9" borderId="0" xfId="0" applyFont="1" applyFill="1" applyProtection="1"/>
    <xf numFmtId="0" fontId="25" fillId="9" borderId="0" xfId="3" applyFont="1" applyFill="1" applyAlignment="1" applyProtection="1">
      <alignment vertical="center"/>
    </xf>
    <xf numFmtId="164" fontId="0" fillId="5" borderId="1" xfId="0" applyNumberFormat="1" applyFill="1" applyBorder="1"/>
    <xf numFmtId="0" fontId="28" fillId="9" borderId="0" xfId="0" applyFont="1" applyFill="1" applyProtection="1"/>
    <xf numFmtId="166" fontId="20" fillId="9" borderId="0" xfId="0" applyNumberFormat="1" applyFont="1" applyFill="1" applyAlignment="1" applyProtection="1">
      <alignment horizontal="left"/>
    </xf>
    <xf numFmtId="0" fontId="29" fillId="0" borderId="1" xfId="0" applyFont="1" applyBorder="1" applyAlignment="1">
      <alignment wrapText="1"/>
    </xf>
    <xf numFmtId="167" fontId="19" fillId="4" borderId="1" xfId="1" applyNumberFormat="1" applyFont="1" applyFill="1" applyBorder="1" applyAlignment="1" applyProtection="1">
      <alignment vertical="center"/>
      <protection locked="0"/>
    </xf>
    <xf numFmtId="0" fontId="26" fillId="9" borderId="0" xfId="3" applyFont="1" applyFill="1" applyAlignment="1" applyProtection="1">
      <alignment vertical="center"/>
    </xf>
    <xf numFmtId="0" fontId="2" fillId="6" borderId="1" xfId="0" applyFont="1" applyFill="1" applyBorder="1" applyAlignment="1">
      <alignment horizontal="center" vertical="center"/>
    </xf>
    <xf numFmtId="14" fontId="19" fillId="0" borderId="0" xfId="0" applyNumberFormat="1" applyFont="1" applyProtection="1"/>
    <xf numFmtId="0" fontId="19" fillId="0" borderId="1" xfId="0" applyFont="1" applyBorder="1" applyProtection="1"/>
    <xf numFmtId="0" fontId="20" fillId="0" borderId="1" xfId="0" applyFont="1" applyBorder="1" applyAlignment="1" applyProtection="1">
      <alignment vertical="center"/>
    </xf>
    <xf numFmtId="166" fontId="20" fillId="0" borderId="1" xfId="0" applyNumberFormat="1" applyFont="1" applyBorder="1" applyAlignment="1" applyProtection="1">
      <alignment vertical="center"/>
    </xf>
    <xf numFmtId="0" fontId="19" fillId="0" borderId="39" xfId="0" applyFont="1" applyBorder="1" applyProtection="1"/>
    <xf numFmtId="0" fontId="2" fillId="3" borderId="1" xfId="0" applyFont="1" applyFill="1" applyBorder="1"/>
    <xf numFmtId="0" fontId="0" fillId="3" borderId="1" xfId="0" applyFill="1" applyBorder="1"/>
    <xf numFmtId="164" fontId="0" fillId="3" borderId="1" xfId="0" applyNumberFormat="1" applyFill="1" applyBorder="1"/>
    <xf numFmtId="0" fontId="13" fillId="3" borderId="1" xfId="0" applyFont="1" applyFill="1" applyBorder="1"/>
    <xf numFmtId="0" fontId="14" fillId="10" borderId="1" xfId="0" applyFont="1" applyFill="1" applyBorder="1" applyAlignment="1"/>
    <xf numFmtId="0" fontId="2" fillId="10" borderId="1" xfId="0" applyFont="1" applyFill="1" applyBorder="1"/>
    <xf numFmtId="0" fontId="0" fillId="10" borderId="1" xfId="0" applyFill="1" applyBorder="1"/>
    <xf numFmtId="9" fontId="2" fillId="10" borderId="1" xfId="0" applyNumberFormat="1" applyFont="1" applyFill="1" applyBorder="1"/>
    <xf numFmtId="164" fontId="2" fillId="10" borderId="1" xfId="0" applyNumberFormat="1" applyFont="1" applyFill="1" applyBorder="1"/>
    <xf numFmtId="9" fontId="0" fillId="3" borderId="1" xfId="0" applyNumberFormat="1" applyFill="1" applyBorder="1"/>
    <xf numFmtId="0" fontId="30" fillId="3" borderId="1" xfId="0" applyFont="1" applyFill="1" applyBorder="1"/>
    <xf numFmtId="0" fontId="30" fillId="10" borderId="1" xfId="0" applyFont="1" applyFill="1" applyBorder="1" applyAlignment="1"/>
    <xf numFmtId="0" fontId="20" fillId="9" borderId="14" xfId="0" applyFont="1" applyFill="1" applyBorder="1" applyAlignment="1" applyProtection="1">
      <alignment vertical="center" wrapText="1"/>
    </xf>
    <xf numFmtId="14" fontId="23" fillId="9" borderId="0" xfId="0" applyNumberFormat="1" applyFont="1" applyFill="1" applyProtection="1"/>
    <xf numFmtId="0" fontId="20" fillId="11" borderId="40" xfId="0" applyFont="1" applyFill="1" applyBorder="1" applyAlignment="1" applyProtection="1">
      <alignment vertical="center" wrapText="1"/>
    </xf>
    <xf numFmtId="0" fontId="31" fillId="11" borderId="39" xfId="0" applyFont="1" applyFill="1" applyBorder="1" applyAlignment="1" applyProtection="1">
      <alignment vertical="center" wrapText="1"/>
    </xf>
    <xf numFmtId="0" fontId="20" fillId="6" borderId="1" xfId="0" applyFont="1" applyFill="1" applyBorder="1" applyAlignment="1" applyProtection="1">
      <alignment horizontal="center" vertical="center"/>
    </xf>
    <xf numFmtId="0" fontId="20" fillId="6" borderId="1" xfId="0" applyFont="1" applyFill="1" applyBorder="1" applyAlignment="1" applyProtection="1">
      <alignment horizontal="left" vertical="center" wrapText="1"/>
    </xf>
    <xf numFmtId="0" fontId="19" fillId="6" borderId="1" xfId="0" applyFont="1" applyFill="1" applyBorder="1" applyAlignment="1" applyProtection="1">
      <alignment horizontal="left" vertical="center" wrapText="1"/>
    </xf>
    <xf numFmtId="0" fontId="19" fillId="9" borderId="0" xfId="0" applyFont="1" applyFill="1" applyAlignment="1" applyProtection="1">
      <alignment horizontal="left" wrapText="1"/>
    </xf>
    <xf numFmtId="0" fontId="5" fillId="2" borderId="22" xfId="0" applyFont="1" applyFill="1" applyBorder="1" applyAlignment="1">
      <alignment horizontal="left"/>
    </xf>
    <xf numFmtId="0" fontId="0" fillId="6" borderId="1" xfId="0" applyFill="1" applyBorder="1" applyAlignment="1">
      <alignment horizontal="center"/>
    </xf>
    <xf numFmtId="0" fontId="14" fillId="3" borderId="11"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4" fillId="10" borderId="11" xfId="0" applyFont="1" applyFill="1" applyBorder="1" applyAlignment="1">
      <alignment horizontal="center"/>
    </xf>
    <xf numFmtId="0" fontId="14" fillId="10" borderId="12" xfId="0" applyFont="1" applyFill="1" applyBorder="1" applyAlignment="1">
      <alignment horizontal="center"/>
    </xf>
    <xf numFmtId="0" fontId="14" fillId="10" borderId="13" xfId="0" applyFont="1" applyFill="1" applyBorder="1" applyAlignment="1">
      <alignment horizontal="center"/>
    </xf>
    <xf numFmtId="0" fontId="2" fillId="6" borderId="1" xfId="0" applyFont="1" applyFill="1" applyBorder="1" applyAlignment="1">
      <alignment horizontal="center" vertical="center"/>
    </xf>
    <xf numFmtId="0" fontId="0" fillId="6" borderId="11" xfId="0" applyFill="1" applyBorder="1" applyAlignment="1">
      <alignment horizontal="center"/>
    </xf>
    <xf numFmtId="0" fontId="0" fillId="6" borderId="12" xfId="0" applyFill="1" applyBorder="1" applyAlignment="1">
      <alignment horizontal="center"/>
    </xf>
    <xf numFmtId="0" fontId="0" fillId="6" borderId="13" xfId="0" applyFill="1" applyBorder="1" applyAlignment="1">
      <alignment horizontal="center"/>
    </xf>
  </cellXfs>
  <cellStyles count="4">
    <cellStyle name="Link" xfId="3" builtinId="8"/>
    <cellStyle name="Standard" xfId="0" builtinId="0"/>
    <cellStyle name="Standard 2 2 2" xfId="2" xr:uid="{AAD9AB8F-6DA6-4C51-A326-40B3DD71911B}"/>
    <cellStyle name="Währung" xfId="1" builtinId="4"/>
  </cellStyles>
  <dxfs count="0"/>
  <tableStyles count="0" defaultTableStyle="TableStyleMedium2"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sa=t&amp;rct=j&amp;q=&amp;esrc=s&amp;source=web&amp;cd=&amp;cad=rja&amp;uact=8&amp;ved=2ahUKEwirreCQtJT9AhVbRPEDHRGiC4gQFnoECBMQAQ&amp;url=https%3A%2F%2Fwww.freiburg.de%2Fpb%2Fsite%2FFreiburg%2Fget%2Fparams_E569737627%2F1851254%2FAntrag_Elternbeitrag_ab_08_2020_online_komplett.pdf&amp;usg=AOvVaw21ZEfs4Ir7vjkgJ_EudV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6585C-3471-4C86-897B-9D74A4F41633}">
  <sheetPr codeName="Tabelle1"/>
  <dimension ref="A1:E41"/>
  <sheetViews>
    <sheetView tabSelected="1" view="pageLayout" zoomScale="70" zoomScaleNormal="80" zoomScaleSheetLayoutView="55" zoomScalePageLayoutView="70" workbookViewId="0">
      <selection activeCell="B22" sqref="B22"/>
    </sheetView>
  </sheetViews>
  <sheetFormatPr baseColWidth="10" defaultColWidth="11.42578125" defaultRowHeight="15"/>
  <cols>
    <col min="1" max="1" width="45.28515625" style="86" customWidth="1"/>
    <col min="2" max="2" width="37.85546875" style="86" customWidth="1"/>
    <col min="3" max="3" width="37.140625" style="86" customWidth="1"/>
    <col min="4" max="4" width="37.85546875" style="86" customWidth="1"/>
    <col min="5" max="5" width="47.5703125" style="86" customWidth="1"/>
    <col min="6" max="16384" width="11.42578125" style="86"/>
  </cols>
  <sheetData>
    <row r="1" spans="1:5" s="83" customFormat="1" ht="44.25" customHeight="1">
      <c r="A1" s="81" t="s">
        <v>97</v>
      </c>
      <c r="B1" s="82"/>
      <c r="C1" s="82"/>
      <c r="D1" s="107"/>
      <c r="E1" s="113">
        <f ca="1">TODAY()</f>
        <v>45734</v>
      </c>
    </row>
    <row r="2" spans="1:5" s="83" customFormat="1" ht="44.25" customHeight="1">
      <c r="A2" s="81" t="s">
        <v>107</v>
      </c>
      <c r="B2" s="82"/>
      <c r="C2" s="82"/>
      <c r="D2" s="107"/>
      <c r="E2" s="131">
        <f ca="1">E1-5110</f>
        <v>40624</v>
      </c>
    </row>
    <row r="3" spans="1:5" s="83" customFormat="1" ht="12.6" customHeight="1">
      <c r="A3" s="81"/>
      <c r="B3" s="82"/>
      <c r="C3" s="82"/>
      <c r="D3" s="107"/>
      <c r="E3" s="113"/>
    </row>
    <row r="4" spans="1:5" ht="21" customHeight="1">
      <c r="A4" s="84" t="s">
        <v>75</v>
      </c>
      <c r="B4" s="85"/>
      <c r="C4" s="85"/>
      <c r="D4" s="85"/>
      <c r="E4" s="85"/>
    </row>
    <row r="5" spans="1:5" ht="21" customHeight="1">
      <c r="A5" s="85" t="s">
        <v>95</v>
      </c>
      <c r="B5" s="85"/>
      <c r="C5" s="85"/>
      <c r="D5" s="85"/>
      <c r="E5" s="85"/>
    </row>
    <row r="6" spans="1:5" ht="21" customHeight="1">
      <c r="A6" s="85" t="s">
        <v>96</v>
      </c>
      <c r="B6" s="85"/>
      <c r="C6" s="85"/>
      <c r="D6" s="85"/>
      <c r="E6" s="85"/>
    </row>
    <row r="7" spans="1:5" ht="21" customHeight="1">
      <c r="A7" s="85" t="s">
        <v>87</v>
      </c>
      <c r="B7" s="85"/>
      <c r="C7" s="85"/>
      <c r="D7" s="85"/>
      <c r="E7" s="85"/>
    </row>
    <row r="8" spans="1:5" ht="21" customHeight="1">
      <c r="A8" s="85" t="s">
        <v>88</v>
      </c>
      <c r="B8" s="85"/>
      <c r="C8" s="85"/>
      <c r="D8" s="85"/>
      <c r="E8" s="85"/>
    </row>
    <row r="9" spans="1:5" ht="21" customHeight="1">
      <c r="A9" s="85" t="s">
        <v>89</v>
      </c>
      <c r="B9" s="85"/>
      <c r="C9" s="85"/>
      <c r="D9" s="85"/>
      <c r="E9" s="85"/>
    </row>
    <row r="10" spans="1:5" ht="14.25" customHeight="1">
      <c r="A10" s="137" t="s">
        <v>94</v>
      </c>
      <c r="B10" s="137"/>
      <c r="C10" s="137"/>
      <c r="D10" s="137"/>
      <c r="E10" s="137"/>
    </row>
    <row r="11" spans="1:5" ht="21" customHeight="1">
      <c r="A11" s="137"/>
      <c r="B11" s="137"/>
      <c r="C11" s="137"/>
      <c r="D11" s="137"/>
      <c r="E11" s="137"/>
    </row>
    <row r="12" spans="1:5" ht="21" customHeight="1">
      <c r="A12" s="85"/>
      <c r="B12" s="85"/>
      <c r="C12" s="85"/>
      <c r="D12" s="85"/>
      <c r="E12" s="85"/>
    </row>
    <row r="13" spans="1:5" ht="21" customHeight="1">
      <c r="A13" s="136" t="s">
        <v>91</v>
      </c>
      <c r="B13" s="136"/>
      <c r="C13" s="110"/>
      <c r="D13" s="85"/>
      <c r="E13" s="85"/>
    </row>
    <row r="14" spans="1:5" ht="21" customHeight="1">
      <c r="A14" s="85"/>
      <c r="B14" s="85"/>
      <c r="C14" s="85"/>
      <c r="D14" s="85"/>
      <c r="E14" s="85"/>
    </row>
    <row r="15" spans="1:5" ht="21" customHeight="1">
      <c r="A15" s="87" t="s">
        <v>93</v>
      </c>
      <c r="B15" s="85"/>
      <c r="C15" s="85"/>
      <c r="D15" s="85"/>
      <c r="E15" s="85"/>
    </row>
    <row r="16" spans="1:5" ht="21" customHeight="1">
      <c r="A16" s="87"/>
      <c r="B16" s="85"/>
      <c r="C16" s="85"/>
      <c r="D16" s="85"/>
      <c r="E16" s="85"/>
    </row>
    <row r="17" spans="1:5" ht="30.75" customHeight="1">
      <c r="A17" s="88" t="s">
        <v>72</v>
      </c>
      <c r="B17" s="88" t="s">
        <v>73</v>
      </c>
      <c r="C17" s="88" t="s">
        <v>71</v>
      </c>
      <c r="D17" s="88" t="s">
        <v>77</v>
      </c>
      <c r="E17" s="88" t="s">
        <v>78</v>
      </c>
    </row>
    <row r="18" spans="1:5" ht="21" customHeight="1">
      <c r="A18" s="94"/>
      <c r="B18" s="94"/>
      <c r="C18" s="95"/>
      <c r="D18" s="96"/>
      <c r="E18" s="94"/>
    </row>
    <row r="19" spans="1:5" ht="21" customHeight="1">
      <c r="A19" s="94"/>
      <c r="B19" s="94"/>
      <c r="C19" s="95"/>
      <c r="D19" s="96"/>
      <c r="E19" s="94"/>
    </row>
    <row r="20" spans="1:5" ht="21" customHeight="1">
      <c r="A20" s="94"/>
      <c r="B20" s="94"/>
      <c r="C20" s="95"/>
      <c r="D20" s="96"/>
      <c r="E20" s="94"/>
    </row>
    <row r="21" spans="1:5" ht="21" customHeight="1">
      <c r="A21" s="94"/>
      <c r="B21" s="94"/>
      <c r="C21" s="95"/>
      <c r="D21" s="96"/>
      <c r="E21" s="94"/>
    </row>
    <row r="22" spans="1:5" ht="21" customHeight="1">
      <c r="A22" s="94"/>
      <c r="B22" s="94"/>
      <c r="C22" s="95"/>
      <c r="D22" s="96"/>
      <c r="E22" s="94"/>
    </row>
    <row r="23" spans="1:5" ht="21" customHeight="1">
      <c r="A23" s="98" t="str">
        <f>IF(AND(A18="",OR(A19&lt;&gt;0,A20&lt;&gt;0,A21&lt;&gt;0,A22&lt;&gt;0)),"Die erste Zeile darf nicht leer sein. Bitte beginnen Sie mit dem Ausfüllen in der ersten Zeile.","")</f>
        <v/>
      </c>
      <c r="B23" s="85"/>
      <c r="C23" s="85"/>
      <c r="D23" s="85"/>
      <c r="E23" s="85"/>
    </row>
    <row r="24" spans="1:5" ht="21" customHeight="1">
      <c r="A24" s="98" t="str">
        <f>IF(COUNTA(A18:A22)&gt;C13,"Bitte überprüfen Sie die Anzahl der in der Familie lebenden Kinder.","")</f>
        <v/>
      </c>
      <c r="B24" s="85"/>
      <c r="C24" s="101" t="str">
        <f>IF(COUNTA(A18:A22)&gt;C13,"1","0")</f>
        <v>0</v>
      </c>
      <c r="D24" s="85"/>
      <c r="E24" s="85"/>
    </row>
    <row r="25" spans="1:5" ht="30.75" customHeight="1">
      <c r="A25" s="135" t="s">
        <v>76</v>
      </c>
      <c r="B25" s="135"/>
      <c r="C25" s="97"/>
      <c r="D25" s="98" t="str">
        <f>IF(AND(A18&lt;&gt;0,C25=""),"Bitte Angaben vervollständigen!","")</f>
        <v/>
      </c>
      <c r="E25" s="89"/>
    </row>
    <row r="26" spans="1:5" ht="21" customHeight="1">
      <c r="A26" s="105" t="str">
        <f>IFERROR(IF(AND(Berechnungsgrundlagen!G16="Übernahme",C25&gt;0),"Gegebenenfalls sind die Voraussetzungen für eine Beitragsübernahme erfüllt.",""),"")</f>
        <v/>
      </c>
      <c r="B26" s="85"/>
      <c r="C26" s="85"/>
      <c r="E26" s="89"/>
    </row>
    <row r="27" spans="1:5" ht="21" customHeight="1">
      <c r="A27" s="111" t="str">
        <f>IFERROR(IF(AND(Berechnungsgrundlagen!G16="Übernahme",C25&gt;0),"Zum Antragsformular bitte hier klicken!",""),"")</f>
        <v/>
      </c>
      <c r="B27" s="85"/>
      <c r="C27" s="85"/>
      <c r="D27" s="99"/>
      <c r="E27" s="89"/>
    </row>
    <row r="28" spans="1:5" ht="21" customHeight="1">
      <c r="A28" s="111"/>
      <c r="B28" s="85"/>
      <c r="C28" s="85"/>
      <c r="D28" s="99"/>
      <c r="E28" s="89"/>
    </row>
    <row r="29" spans="1:5" ht="30.75" customHeight="1">
      <c r="B29" s="134" t="s">
        <v>86</v>
      </c>
      <c r="C29" s="134"/>
      <c r="D29" s="99"/>
      <c r="E29" s="85"/>
    </row>
    <row r="30" spans="1:5" ht="30.75" customHeight="1">
      <c r="A30" s="130"/>
      <c r="B30" s="88" t="s">
        <v>98</v>
      </c>
      <c r="C30" s="88" t="s">
        <v>108</v>
      </c>
      <c r="D30" s="99"/>
      <c r="E30" s="85"/>
    </row>
    <row r="31" spans="1:5" ht="30.75" customHeight="1">
      <c r="A31" s="132" t="s">
        <v>104</v>
      </c>
      <c r="B31" s="133" t="str">
        <f>IFERROR(Berechnungsgrundlagen!D17,"")</f>
        <v/>
      </c>
      <c r="C31" s="133" t="str">
        <f>IFERROR(Berechnungsgrundlagen!G17,"")</f>
        <v/>
      </c>
      <c r="D31" s="99"/>
      <c r="E31" s="85"/>
    </row>
    <row r="32" spans="1:5" ht="21" hidden="1" customHeight="1">
      <c r="A32" s="117" t="str">
        <f t="shared" ref="A32" si="0">IF(A18="","",CONCATENATE(A18,", ",B18))</f>
        <v/>
      </c>
      <c r="B32" s="90" t="str">
        <f>IF(AND(A18&lt;&gt;0,$C$25&gt;0,E18="städtisches Beitragssystem"),Berechnungsgrundlagen!C20,IF(A18="","","keine Berechnung möglich"))</f>
        <v/>
      </c>
      <c r="C32" s="90" t="str">
        <f>IF(AND(A18&lt;&gt;0,$C$25&gt;0,E18="städtisches Beitragssystem"),Berechnungsgrundlagen!D20,IF(A18="","","keine Berechnung möglich"))</f>
        <v/>
      </c>
      <c r="D32" s="98" t="str">
        <f>IF(AND(A18&lt;&gt;0,(OR(B18="",C18="",D18="",E18=""))),"Bitte Angaben vervollständigen!","")</f>
        <v/>
      </c>
      <c r="E32" s="98"/>
    </row>
    <row r="33" spans="1:5" ht="21" hidden="1" customHeight="1">
      <c r="A33" s="114" t="str">
        <f>IF(A19="","",CONCATENATE(A19,", ",B19))</f>
        <v/>
      </c>
      <c r="B33" s="90" t="str">
        <f>IF(AND(A19&lt;&gt;0,$C$25&gt;0,E19="städtisches Beitragssystem"),Berechnungsgrundlagen!C21,IF(A19="","","keine Berechnung möglich"))</f>
        <v/>
      </c>
      <c r="C33" s="90" t="str">
        <f>IF(AND(A19&lt;&gt;0,$C$25&gt;0,E19="städtisches Beitragssystem"),Berechnungsgrundlagen!D21,IF(A19="","","keine Berechnung möglich"))</f>
        <v/>
      </c>
      <c r="D33" s="98" t="str">
        <f>IF(AND(A19&lt;&gt;0,(OR(B19="",C19="",D19="",E19=""))),"Bitte Angaben vervollständigen!","")</f>
        <v/>
      </c>
      <c r="E33" s="98"/>
    </row>
    <row r="34" spans="1:5" ht="21" hidden="1" customHeight="1">
      <c r="A34" s="114" t="str">
        <f>IF(A20="","",CONCATENATE(A20,", ",B20))</f>
        <v/>
      </c>
      <c r="B34" s="90" t="str">
        <f>IF(AND(A20&lt;&gt;0,$C$25&gt;0,E20="städtisches Beitragssystem"),Berechnungsgrundlagen!C22,IF(A20="","","keine Berechnung möglich"))</f>
        <v/>
      </c>
      <c r="C34" s="90" t="str">
        <f>IF(AND(A20&lt;&gt;0,$C$25&gt;0,E20="städtisches Beitragssystem"),Berechnungsgrundlagen!D22,IF(A20="","","keine Berechnung möglich"))</f>
        <v/>
      </c>
      <c r="D34" s="98" t="str">
        <f t="shared" ref="D33:D36" si="1">IF(AND(A20&lt;&gt;0,(OR(B20="",C20="",D20="",E20=""))),"Bitte Angaben vervollständigen!","")</f>
        <v/>
      </c>
      <c r="E34" s="98"/>
    </row>
    <row r="35" spans="1:5" ht="21" hidden="1" customHeight="1">
      <c r="A35" s="114" t="str">
        <f>IF(A21="","",CONCATENATE(A21,", ",B21))</f>
        <v/>
      </c>
      <c r="B35" s="90" t="str">
        <f>IF(AND(A21&lt;&gt;0,$C$25&gt;0,E21="städtisches Beitragssystem"),Berechnungsgrundlagen!C23,IF(A21="","","keine Berechnung möglich"))</f>
        <v/>
      </c>
      <c r="C35" s="90" t="str">
        <f>IF(AND(A21&lt;&gt;0,$C$25&gt;0,E21="städtisches Beitragssystem"),Berechnungsgrundlagen!D23,IF(A21="","","keine Berechnung möglich"))</f>
        <v/>
      </c>
      <c r="D35" s="98" t="str">
        <f t="shared" si="1"/>
        <v/>
      </c>
      <c r="E35" s="98"/>
    </row>
    <row r="36" spans="1:5" ht="21" hidden="1" customHeight="1" thickBot="1">
      <c r="A36" s="114" t="str">
        <f>IF(A22="","",CONCATENATE(A22,", ",B22))</f>
        <v/>
      </c>
      <c r="B36" s="90" t="str">
        <f>IF(AND(A22&lt;&gt;0,$C$25&gt;0,E22="städtisches Beitragssystem"),Berechnungsgrundlagen!C24,IF(A22="","","keine Berechnung möglich"))</f>
        <v/>
      </c>
      <c r="C36" s="90" t="str">
        <f>IF(AND(A22&lt;&gt;0,$C$25&gt;0,E22="städtisches Beitragssystem"),Berechnungsgrundlagen!D24,IF(A22="","","keine Berechnung möglich"))</f>
        <v/>
      </c>
      <c r="D36" s="98" t="str">
        <f t="shared" si="1"/>
        <v/>
      </c>
      <c r="E36" s="98"/>
    </row>
    <row r="37" spans="1:5" ht="30.75" customHeight="1">
      <c r="A37" s="115" t="s">
        <v>67</v>
      </c>
      <c r="B37" s="116" t="str">
        <f>IF(SUM(B32:B36)=0,"",SUM(B32:B36))</f>
        <v/>
      </c>
      <c r="C37" s="116" t="str">
        <f>IF(SUM(C32:C36)=0,"",SUM(C32:C36))</f>
        <v/>
      </c>
      <c r="D37" s="101">
        <f>COUNTIF(D25:D36,"Bitte Angaben vervollständigen!")</f>
        <v>0</v>
      </c>
      <c r="E37" s="101"/>
    </row>
    <row r="38" spans="1:5" ht="21" customHeight="1">
      <c r="A38" s="91"/>
      <c r="B38" s="92"/>
      <c r="C38" s="92"/>
      <c r="D38" s="85"/>
      <c r="E38" s="85"/>
    </row>
    <row r="39" spans="1:5" ht="21" customHeight="1">
      <c r="A39" s="87" t="str">
        <f>IFERROR(IF(C37-B37&gt;0,"zukünftige Mehrbelastung:",""),"")</f>
        <v/>
      </c>
      <c r="B39" s="108" t="str">
        <f>IFERROR(IF((C37-B37)&gt;0,(C37-B37&amp;" € pro Monat"),""),"")</f>
        <v/>
      </c>
      <c r="C39" s="100"/>
      <c r="D39" s="104"/>
      <c r="E39" s="85"/>
    </row>
    <row r="40" spans="1:5" ht="15.75">
      <c r="A40" s="105" t="str">
        <f>IFERROR(IF(AND(OR(Berechnungsgrundlagen!D16="erm. Beitrag 1",Berechnungsgrundlagen!D16="Regelbeitrag"),Berechnungsgrundlagen!G16="Übernahme"),"Bisher wurde der Elternbeitrag selbst bezahlt. Zukünftig sind ggf. die Voraussetzungen für eine Beitragsübernahme erfüllt.",""),"")</f>
        <v/>
      </c>
      <c r="B40" s="85"/>
      <c r="C40" s="85"/>
      <c r="D40" s="85"/>
      <c r="E40" s="85"/>
    </row>
    <row r="41" spans="1:5" ht="15.75">
      <c r="A41" s="93" t="str">
        <f>IF(OR(D37&gt;=1,C24="1",(AND(A18="",C25&gt;0))),"Die Elternbeiträge können nicht abschließend berechnet werden. Es werden weitere berechnungsrelevante Infomationen benötigt.","")</f>
        <v/>
      </c>
      <c r="B41" s="85"/>
      <c r="C41" s="85"/>
      <c r="D41" s="85"/>
      <c r="E41" s="85"/>
    </row>
  </sheetData>
  <sheetProtection algorithmName="SHA-512" hashValue="qg6+17aqPwy5W1/mh1ItAVymBJCN82Q6g7MjTjlcZsyfx8vclUn1SRkgVjAnOaDnMsbmvDKtTL2bEAoiXuDIJA==" saltValue="/h64GOIAv+uWaWXxVzsizA==" spinCount="100000" sheet="1" selectLockedCells="1"/>
  <mergeCells count="4">
    <mergeCell ref="B29:C29"/>
    <mergeCell ref="A25:B25"/>
    <mergeCell ref="A13:B13"/>
    <mergeCell ref="A10:E11"/>
  </mergeCells>
  <dataValidations count="7">
    <dataValidation type="whole" allowBlank="1" showInputMessage="1" showErrorMessage="1" errorTitle="Betreuungszeit pro Tag" error="Bitte geben Sie eine ganze Zahl zwischen &quot;5&quot; und &quot;10&quot; ein. _x000a__x000a_Beispiel:_x000a_Bei Eingabe einer &quot;6&quot; wird der Elternbeitrag für eine Betreuungszeit zwischen 5 und 6 Stunden berechnet." sqref="D18:D22" xr:uid="{3E3B0F2E-8DF2-4F2A-A164-25097893C2E0}">
      <formula1>5</formula1>
      <formula2>10</formula2>
    </dataValidation>
    <dataValidation allowBlank="1" showInputMessage="1" showErrorMessage="1" errorTitle="Name doppelt vergeben!" error="Dieser Name wurde bereits verwendet. _x000a__x000a_Bitte prüfen Sie Ihre Eingabe!" sqref="A18:A22" xr:uid="{21C9CE61-3055-468D-9702-6D331B9D97CD}"/>
    <dataValidation type="custom" errorStyle="warning" allowBlank="1" showErrorMessage="1" errorTitle="Name doppelt vergeben!" error="Dieser Name wurde bereits verwendet. _x000a__x000a_Bitte prüfen Sie Ihre Eingabe!" promptTitle="Name doppelt vergeben!" prompt="Dieser Name wurde bereits verwendet. _x000a__x000a_Bitte prüfen Sie Ihre Eingabe!" sqref="B18:B22" xr:uid="{223809DC-BDF2-46BD-BBEF-01279FB8BCB3}">
      <formula1>COUNTIF($B$18:$B$22,B18)=1</formula1>
    </dataValidation>
    <dataValidation allowBlank="1" showInputMessage="1" showErrorMessage="1" errorTitle="Bitte Drop-Down-Liste benutzen." error="Diese Eingabe ist notwendig zur Berechnung des Geschwisterrabattes._x000a__x000a_Sollten mehrere Kinder dieselbe Einrichtung besuchen ist für diese dieselbe Einrichtungsbezeichnung (bspw. &quot;Einrichtung 1&quot;) auszuwählen." sqref="C26:C28" xr:uid="{BFC68170-974E-492E-B269-0BF7A9D25BB9}"/>
    <dataValidation type="decimal" allowBlank="1" showInputMessage="1" showErrorMessage="1" errorTitle="Zahlenfeld!" error="Bitte geben Sie Ihr monatliches Netto-Einkommen ein." sqref="C25" xr:uid="{2918E334-168E-4252-9AA6-B89F11F5389D}">
      <formula1>0</formula1>
      <formula2>100000</formula2>
    </dataValidation>
    <dataValidation type="list" allowBlank="1" showInputMessage="1" showErrorMessage="1" errorTitle="Bitte Drop-Down-Liste benutzen!" error="Diese Eingabe ist notwendig zur Berechnung des Geschwisterrabattes._x000a__x000a_Bitte überprüfen Sie Ihre Eingabe!" sqref="E18:E22" xr:uid="{49C50205-B024-4711-AC40-4FC5318B2BB0}">
      <formula1>"städtisches Beitragssystem,trägereigenes Beitragssystem"</formula1>
    </dataValidation>
    <dataValidation type="date" allowBlank="1" showInputMessage="1" showErrorMessage="1" errorTitle="Ungültiges Geburtsdatum" error="Bitte geben Sie lediglich Kinder ein, die aktuell in Kindertageseinrichtungen betreut werden." sqref="C18 C19:C22" xr:uid="{8779F349-7488-4D5A-8D8D-6087EDC32AE7}">
      <formula1>$E$2</formula1>
      <formula2>$E$1</formula2>
    </dataValidation>
  </dataValidations>
  <hyperlinks>
    <hyperlink ref="A27" r:id="rId1" display="https://www.google.com/url?sa=t&amp;rct=j&amp;q=&amp;esrc=s&amp;source=web&amp;cd=&amp;cad=rja&amp;uact=8&amp;ved=2ahUKEwirreCQtJT9AhVbRPEDHRGiC4gQFnoECBMQAQ&amp;url=https%3A%2F%2Fwww.freiburg.de%2Fpb%2Fsite%2FFreiburg%2Fget%2Fparams_E569737627%2F1851254%2FAntrag_Elternbeitrag_ab_08_2020_online_komplett.pdf&amp;usg=AOvVaw21ZEfs4Ir7vjkgJ_EudV57" xr:uid="{0B876A68-5893-47B3-AF19-6C28DB8A3883}"/>
  </hyperlinks>
  <pageMargins left="0.7" right="0.7" top="0.56190476190476191" bottom="0.18095238095238095" header="0.3" footer="0.3"/>
  <pageSetup paperSize="9" scale="63" fitToWidth="0" fitToHeight="0" orientation="landscape" r:id="rId2"/>
  <headerFooter>
    <oddHeader>&amp;R&amp;"Arial,Standard"Stadt Freiburg i. Br.
Amt für Kinder, Jugend und Familie</oddHeader>
  </headerFooter>
  <rowBreaks count="1" manualBreakCount="1">
    <brk id="41" max="4" man="1"/>
  </rowBreaks>
  <ignoredErrors>
    <ignoredError sqref="A27"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FDA77-E90C-4FD1-9059-A85C269F8234}">
  <sheetPr codeName="Tabelle2"/>
  <dimension ref="A1:M111"/>
  <sheetViews>
    <sheetView topLeftCell="A7" zoomScale="90" zoomScaleNormal="90" workbookViewId="0">
      <selection activeCell="L100" sqref="L100"/>
    </sheetView>
  </sheetViews>
  <sheetFormatPr baseColWidth="10" defaultRowHeight="15"/>
  <cols>
    <col min="1" max="1" width="11.140625" style="58" customWidth="1"/>
    <col min="2" max="2" width="29.140625" customWidth="1"/>
    <col min="3" max="3" width="16.140625" customWidth="1"/>
    <col min="4" max="4" width="18" customWidth="1"/>
    <col min="5" max="5" width="16.140625" customWidth="1"/>
    <col min="6" max="6" width="27.28515625" customWidth="1"/>
    <col min="7" max="7" width="14.85546875" style="45" customWidth="1"/>
    <col min="8" max="8" width="11.140625" style="58" customWidth="1"/>
    <col min="9" max="9" width="16.140625" style="41" customWidth="1"/>
    <col min="10" max="10" width="17.140625" customWidth="1"/>
    <col min="11" max="13" width="16.140625" customWidth="1"/>
  </cols>
  <sheetData>
    <row r="1" spans="1:10" s="55" customFormat="1" ht="33.75" customHeight="1" thickTop="1" thickBot="1">
      <c r="A1" s="59"/>
      <c r="B1" s="54" t="s">
        <v>69</v>
      </c>
      <c r="C1" s="56"/>
      <c r="D1" s="57"/>
      <c r="E1" s="57"/>
      <c r="H1" s="59"/>
    </row>
    <row r="2" spans="1:10" ht="15.75" thickTop="1">
      <c r="A2" s="60" t="s">
        <v>70</v>
      </c>
      <c r="H2" s="62"/>
    </row>
    <row r="3" spans="1:10" s="42" customFormat="1" ht="63" customHeight="1">
      <c r="A3" s="61"/>
      <c r="B3" s="63"/>
      <c r="C3" s="63" t="str">
        <f>Berechnung_Elternbeiträge!C17</f>
        <v>Geburtsdatum</v>
      </c>
      <c r="D3" s="63" t="s">
        <v>26</v>
      </c>
      <c r="E3" s="109" t="s">
        <v>92</v>
      </c>
      <c r="F3" s="63" t="str">
        <f>Berechnung_Elternbeiträge!E17</f>
        <v>Elternbeitragssystem der besuchten Einrichtung</v>
      </c>
      <c r="G3" s="63" t="s">
        <v>90</v>
      </c>
      <c r="H3" s="64" t="str">
        <f>Berechnung_Elternbeiträge!D17</f>
        <v>Betreuungszeit pro Tag
in Stunden</v>
      </c>
      <c r="I3" s="102" t="s">
        <v>85</v>
      </c>
      <c r="J3" s="63" t="s">
        <v>65</v>
      </c>
    </row>
    <row r="4" spans="1:10">
      <c r="A4" s="60"/>
      <c r="B4" s="1">
        <f>Berechnung_Elternbeiträge!B18</f>
        <v>0</v>
      </c>
      <c r="C4" s="65" t="str">
        <f>IF(Berechnung_Elternbeiträge!C18="","",Berechnung_Elternbeiträge!C18)</f>
        <v/>
      </c>
      <c r="D4" s="67" t="e">
        <f ca="1">DATEDIF(C4,TODAY(),"Y")</f>
        <v>#VALUE!</v>
      </c>
      <c r="E4" s="68" t="e">
        <f ca="1">IF(D4&lt;3,"U3",IF(D4&lt;=6,"Ü3","H"))</f>
        <v>#VALUE!</v>
      </c>
      <c r="F4" s="1" t="str">
        <f>IFERROR(CONCATENATE(Berechnung_Elternbeiträge!E18),"")</f>
        <v/>
      </c>
      <c r="G4" s="67">
        <f>IF(COUNTIF($F$4,F4)&lt;=3,COUNTIF($F$4,F4),"3")</f>
        <v>1</v>
      </c>
      <c r="H4" s="69">
        <f>IF(F4&lt;&gt;0,Berechnung_Elternbeiträge!D18,"")</f>
        <v>0</v>
      </c>
      <c r="I4" s="103" t="e">
        <f ca="1">IF(AND(E4="H",H4&lt;6),6,7)</f>
        <v>#VALUE!</v>
      </c>
      <c r="J4" s="1" t="e">
        <f ca="1">IF(E4="H",CONCATENATE(I4,E4,G4),CONCATENATE(H4,E4,G4))</f>
        <v>#VALUE!</v>
      </c>
    </row>
    <row r="5" spans="1:10">
      <c r="A5" s="60"/>
      <c r="B5" s="1">
        <f>Berechnung_Elternbeiträge!B19</f>
        <v>0</v>
      </c>
      <c r="C5" s="65" t="str">
        <f>IF(Berechnung_Elternbeiträge!C19="","",Berechnung_Elternbeiträge!C19)</f>
        <v/>
      </c>
      <c r="D5" s="67" t="e">
        <f ca="1">DATEDIF(C5,TODAY(),"Y")</f>
        <v>#VALUE!</v>
      </c>
      <c r="E5" s="68" t="e">
        <f t="shared" ref="E5:E8" ca="1" si="0">IF(D5&lt;3,"U3",IF(D5&lt;=6,"Ü3","H"))</f>
        <v>#VALUE!</v>
      </c>
      <c r="F5" s="1" t="str">
        <f>IFERROR(CONCATENATE(Berechnung_Elternbeiträge!E19),"")</f>
        <v/>
      </c>
      <c r="G5" s="67">
        <f>IF(COUNTIF($F$4:$F$5,F5)&lt;=3,COUNTIF($F$4:$F$5,F5),"3")</f>
        <v>2</v>
      </c>
      <c r="H5" s="69">
        <f>IF(F5&lt;&gt;0,Berechnung_Elternbeiträge!D19,"")</f>
        <v>0</v>
      </c>
      <c r="I5" s="103" t="e">
        <f t="shared" ref="I5:I8" ca="1" si="1">IF(AND(E5="H",H5&lt;6),6,7)</f>
        <v>#VALUE!</v>
      </c>
      <c r="J5" s="1" t="e">
        <f ca="1">IF(AND($E$4="H",E5="H"),CONCATENATE(I5,E5,G5),IF(AND(E4="H",OR(E5="U3",E5="Ü3")),CONCATENATE(H5,E5,G5),CONCATENATE(H5,E5,G5)))</f>
        <v>#VALUE!</v>
      </c>
    </row>
    <row r="6" spans="1:10">
      <c r="A6" s="60"/>
      <c r="B6" s="1">
        <f>Berechnung_Elternbeiträge!B20</f>
        <v>0</v>
      </c>
      <c r="C6" s="65" t="str">
        <f>IF(Berechnung_Elternbeiträge!C20="","",Berechnung_Elternbeiträge!C20)</f>
        <v/>
      </c>
      <c r="D6" s="67" t="e">
        <f ca="1">DATEDIF(C6,TODAY(),"Y")</f>
        <v>#VALUE!</v>
      </c>
      <c r="E6" s="68" t="e">
        <f t="shared" ca="1" si="0"/>
        <v>#VALUE!</v>
      </c>
      <c r="F6" s="1" t="str">
        <f>IFERROR(CONCATENATE(Berechnung_Elternbeiträge!E20),"")</f>
        <v/>
      </c>
      <c r="G6" s="67">
        <f>IF(COUNTIF($F$4:$F$6,F6)&lt;=3,COUNTIF($F$4:$F$6,F6),"3")</f>
        <v>3</v>
      </c>
      <c r="H6" s="69">
        <f>IF(F6&lt;&gt;0,Berechnung_Elternbeiträge!D20,"")</f>
        <v>0</v>
      </c>
      <c r="I6" s="103" t="e">
        <f t="shared" ca="1" si="1"/>
        <v>#VALUE!</v>
      </c>
      <c r="J6" s="1" t="e">
        <f ca="1">IF(AND($E$4="H",E6="H"),CONCATENATE(I6,E6,G6),IF(AND(E5="H",OR(E6="U3",E6="Ü3")),CONCATENATE(H6,E6,G6),CONCATENATE(H6,E6,G6)))</f>
        <v>#VALUE!</v>
      </c>
    </row>
    <row r="7" spans="1:10">
      <c r="A7" s="60"/>
      <c r="B7" s="1">
        <f>Berechnung_Elternbeiträge!B21</f>
        <v>0</v>
      </c>
      <c r="C7" s="65" t="str">
        <f>IF(Berechnung_Elternbeiträge!C21="","",Berechnung_Elternbeiträge!C21)</f>
        <v/>
      </c>
      <c r="D7" s="67" t="e">
        <f ca="1">DATEDIF(C7,TODAY(),"Y")</f>
        <v>#VALUE!</v>
      </c>
      <c r="E7" s="68" t="e">
        <f t="shared" ca="1" si="0"/>
        <v>#VALUE!</v>
      </c>
      <c r="F7" s="1" t="str">
        <f>IFERROR(CONCATENATE(Berechnung_Elternbeiträge!E21),"")</f>
        <v/>
      </c>
      <c r="G7" s="67" t="str">
        <f>IF(COUNTIF($F$4:$F$7,F7)&lt;=3,COUNTIF($F$4:$F$7,F7),"3")</f>
        <v>3</v>
      </c>
      <c r="H7" s="69">
        <f>IF(F7&lt;&gt;0,Berechnung_Elternbeiträge!D21,"")</f>
        <v>0</v>
      </c>
      <c r="I7" s="103" t="e">
        <f t="shared" ca="1" si="1"/>
        <v>#VALUE!</v>
      </c>
      <c r="J7" s="1" t="e">
        <f ca="1">IF(AND($E$4="H",E7="H"),CONCATENATE(I7,E7,G7),IF(AND(E6="H",OR(E7="U3",E7="Ü3")),CONCATENATE(H7,E7,G7),CONCATENATE(H7,E7,G7)))</f>
        <v>#VALUE!</v>
      </c>
    </row>
    <row r="8" spans="1:10">
      <c r="A8" s="60"/>
      <c r="B8" s="1">
        <f>Berechnung_Elternbeiträge!B22</f>
        <v>0</v>
      </c>
      <c r="C8" s="65" t="str">
        <f>IF(Berechnung_Elternbeiträge!C22="","",Berechnung_Elternbeiträge!C22)</f>
        <v/>
      </c>
      <c r="D8" s="67" t="e">
        <f ca="1">DATEDIF(C8,TODAY(),"Y")</f>
        <v>#VALUE!</v>
      </c>
      <c r="E8" s="68" t="e">
        <f t="shared" ca="1" si="0"/>
        <v>#VALUE!</v>
      </c>
      <c r="F8" s="1" t="str">
        <f>IFERROR(CONCATENATE(Berechnung_Elternbeiträge!E22),"")</f>
        <v/>
      </c>
      <c r="G8" s="67" t="str">
        <f>IF(COUNTIF($F$4:$F$8,F8)&lt;=3,COUNTIF($F$4:$F$8,F8),"3")</f>
        <v>3</v>
      </c>
      <c r="H8" s="69">
        <f>IF(F8&lt;&gt;0,Berechnung_Elternbeiträge!D22,"")</f>
        <v>0</v>
      </c>
      <c r="I8" s="103" t="e">
        <f t="shared" ca="1" si="1"/>
        <v>#VALUE!</v>
      </c>
      <c r="J8" s="1" t="e">
        <f ca="1">IF(AND($E$4="H",E8="H"),CONCATENATE(I8,E8,G8),IF(AND(E7="H",OR(E8="U3",E8="Ü3")),CONCATENATE(H8,E8,G8),CONCATENATE(H8,E8,G8)))</f>
        <v>#VALUE!</v>
      </c>
    </row>
    <row r="9" spans="1:10">
      <c r="A9" s="60"/>
      <c r="H9" s="62"/>
    </row>
    <row r="10" spans="1:10">
      <c r="A10" s="60"/>
      <c r="H10" s="62"/>
    </row>
    <row r="11" spans="1:10">
      <c r="A11" s="60"/>
      <c r="B11" s="1" t="s">
        <v>63</v>
      </c>
      <c r="C11" s="106">
        <f>Berechnung_Elternbeiträge!C25</f>
        <v>0</v>
      </c>
      <c r="H11" s="62"/>
    </row>
    <row r="12" spans="1:10">
      <c r="A12" s="60"/>
      <c r="B12" s="1" t="s">
        <v>25</v>
      </c>
      <c r="C12" s="72">
        <f>Berechnung_Elternbeiträge!C13</f>
        <v>0</v>
      </c>
      <c r="E12" s="47"/>
      <c r="F12" s="41"/>
      <c r="H12" s="62"/>
    </row>
    <row r="13" spans="1:10" ht="15.75">
      <c r="A13" s="60"/>
      <c r="B13" s="146" t="s">
        <v>64</v>
      </c>
      <c r="C13" s="140" t="s">
        <v>100</v>
      </c>
      <c r="D13" s="141" t="s">
        <v>0</v>
      </c>
      <c r="E13" s="142"/>
      <c r="F13" s="143" t="s">
        <v>105</v>
      </c>
      <c r="G13" s="144" t="s">
        <v>0</v>
      </c>
      <c r="H13" s="145"/>
    </row>
    <row r="14" spans="1:10">
      <c r="A14" s="60"/>
      <c r="B14" s="146"/>
      <c r="C14" s="2">
        <v>0</v>
      </c>
      <c r="D14" s="127">
        <v>0.25</v>
      </c>
      <c r="E14" s="2">
        <v>0.5</v>
      </c>
      <c r="F14" s="125">
        <v>0</v>
      </c>
      <c r="G14" s="125">
        <v>0.25</v>
      </c>
      <c r="H14" s="125">
        <v>0.5</v>
      </c>
    </row>
    <row r="15" spans="1:10">
      <c r="A15" s="60"/>
      <c r="B15" s="146"/>
      <c r="C15" s="3" t="e">
        <f>VLOOKUP($C$12,$A$33:$H$37,3,FALSE)</f>
        <v>#N/A</v>
      </c>
      <c r="D15" s="120" t="e">
        <f>VLOOKUP($C$12,$A$33:$H$37,4,FALSE)</f>
        <v>#N/A</v>
      </c>
      <c r="E15" s="3" t="e">
        <f>VLOOKUP($C$12,$A$33:$H$37,5,FALSE)</f>
        <v>#N/A</v>
      </c>
      <c r="F15" s="126" t="e">
        <f>VLOOKUP($C$12,$A$33:$H$37,6,FALSE)</f>
        <v>#N/A</v>
      </c>
      <c r="G15" s="126" t="e">
        <f>VLOOKUP($C$12,$A$33:$H$37,7,FALSE)</f>
        <v>#N/A</v>
      </c>
      <c r="H15" s="126" t="e">
        <f>VLOOKUP($C$12,$A$33:$H$37,8,FALSE)</f>
        <v>#N/A</v>
      </c>
    </row>
    <row r="16" spans="1:10" ht="15.75">
      <c r="A16" s="60"/>
      <c r="B16" s="112" t="s">
        <v>74</v>
      </c>
      <c r="C16" s="119"/>
      <c r="D16" s="128" t="e">
        <f>IF(C11&gt;=E15,"Regelbeitrag",IF(AND(C11&lt;E15,C11&gt;=D15),"erm. Beitrag 2",IF(AND(C11&lt;D15,C11&gt;C15),"erm. Beitrag 1","Übernahme")))</f>
        <v>#N/A</v>
      </c>
      <c r="E16" s="119"/>
      <c r="F16" s="124"/>
      <c r="G16" s="129" t="e">
        <f>IF(C11&gt;=H15,"Regelbeitrag",IF(AND(C11&lt;H15,C11&gt;=G15),"erm. Beitrag 2",IF(AND(C11&lt;G15,C11&gt;F15),"erm. Beitrag 1","Übernahme")))</f>
        <v>#N/A</v>
      </c>
      <c r="H16" s="129"/>
    </row>
    <row r="17" spans="1:10" ht="18.75">
      <c r="A17" s="60"/>
      <c r="B17" s="73"/>
      <c r="C17" s="74"/>
      <c r="D17" t="e">
        <f>IF(C11&gt;=E15,"Regelbeitrag",IF(AND(C11&lt;E15,C11&gt;=D15),"erm. Beitrag 2",IF(AND(C11&lt;D15,C11&gt;C15),"erm. Beitrag 1","erm. Beitrag 1, Antrag auf Beitragsübernahme möglich")))</f>
        <v>#N/A</v>
      </c>
      <c r="E17" s="75"/>
      <c r="G17" t="e">
        <f>IF(C11&gt;=H15,"Regelbeitrag",IF(AND(C11&lt;H15,C11&gt;=G15),"erm. Beitrag 2",IF(AND(C11&lt;G15,C11&gt;F15),"erm. Beitrag 1","erm. Beitrag 1, Antrag auf Beitragsübernahme möglich")))</f>
        <v>#N/A</v>
      </c>
      <c r="H17" s="62"/>
    </row>
    <row r="18" spans="1:10" ht="18.75">
      <c r="A18" s="60"/>
      <c r="B18" s="73"/>
      <c r="C18" s="74"/>
      <c r="D18" s="75"/>
      <c r="E18" s="75"/>
      <c r="H18" s="62"/>
    </row>
    <row r="19" spans="1:10" ht="15.75">
      <c r="A19" s="60" t="s">
        <v>65</v>
      </c>
      <c r="B19" s="1"/>
      <c r="C19" s="121" t="s">
        <v>100</v>
      </c>
      <c r="D19" s="122" t="s">
        <v>105</v>
      </c>
      <c r="E19" s="76"/>
      <c r="H19" s="62"/>
      <c r="I19"/>
    </row>
    <row r="20" spans="1:10">
      <c r="A20" s="60" t="e">
        <f ca="1">J4</f>
        <v>#VALUE!</v>
      </c>
      <c r="B20" s="77">
        <f>B4</f>
        <v>0</v>
      </c>
      <c r="C20" s="71" t="str">
        <f ca="1">IFERROR(INDEX($A$40:$F$100,MATCH(A20,$A$40:$A$100,0),MATCH($D$16,$A$40:$F$40,0)),"")</f>
        <v/>
      </c>
      <c r="D20" s="71" t="str">
        <f ca="1">IFERROR(INDEX($H$40:$M$100,MATCH(A20,$H$40:$H$100,0),MATCH($G$16,$H$40:$M$40,0)),"")</f>
        <v/>
      </c>
      <c r="E20" s="47"/>
      <c r="H20" s="62"/>
      <c r="I20"/>
      <c r="J20" s="41"/>
    </row>
    <row r="21" spans="1:10">
      <c r="A21" s="60" t="e">
        <f ca="1">J5</f>
        <v>#VALUE!</v>
      </c>
      <c r="B21" s="77">
        <f t="shared" ref="B21:B24" si="2">B5</f>
        <v>0</v>
      </c>
      <c r="C21" s="71" t="str">
        <f ca="1">IFERROR(INDEX($A$40:$F$100,MATCH(A21,$A$40:$A$100,0),MATCH($D$16,$A$40:$F$40,0)),"")</f>
        <v/>
      </c>
      <c r="D21" s="71" t="str">
        <f ca="1">IFERROR(INDEX($H$40:$M$100,MATCH(A21,$H$40:$H$100,0),MATCH($G$16,$H$40:$M$40,0)),"")</f>
        <v/>
      </c>
      <c r="E21" s="47"/>
      <c r="H21" s="62"/>
      <c r="I21"/>
      <c r="J21" s="41"/>
    </row>
    <row r="22" spans="1:10">
      <c r="A22" s="60" t="e">
        <f ca="1">J6</f>
        <v>#VALUE!</v>
      </c>
      <c r="B22" s="77">
        <f t="shared" si="2"/>
        <v>0</v>
      </c>
      <c r="C22" s="71" t="str">
        <f t="shared" ref="C22:C24" ca="1" si="3">IFERROR(INDEX($A$40:$F$100,MATCH(A22,$A$40:$A$100,0),MATCH($D$16,$A$40:$F$40,0)),"")</f>
        <v/>
      </c>
      <c r="D22" s="71" t="str">
        <f t="shared" ref="D22:D24" ca="1" si="4">IFERROR(INDEX($H$40:$M$100,MATCH(A22,$H$40:$H$100,0),MATCH($G$16,$H$40:$M$40,0)),"")</f>
        <v/>
      </c>
      <c r="E22" s="47"/>
      <c r="F22" s="48"/>
      <c r="H22" s="62"/>
      <c r="J22" s="41"/>
    </row>
    <row r="23" spans="1:10">
      <c r="A23" s="60" t="e">
        <f ca="1">J7</f>
        <v>#VALUE!</v>
      </c>
      <c r="B23" s="77">
        <f t="shared" si="2"/>
        <v>0</v>
      </c>
      <c r="C23" s="71" t="str">
        <f t="shared" ca="1" si="3"/>
        <v/>
      </c>
      <c r="D23" s="71" t="str">
        <f t="shared" ca="1" si="4"/>
        <v/>
      </c>
      <c r="E23" s="47"/>
      <c r="F23" s="48"/>
      <c r="H23" s="62"/>
      <c r="I23" s="53"/>
      <c r="J23" s="41"/>
    </row>
    <row r="24" spans="1:10" ht="15.75" thickBot="1">
      <c r="A24" s="60" t="e">
        <f ca="1">J8</f>
        <v>#VALUE!</v>
      </c>
      <c r="B24" s="79">
        <f t="shared" si="2"/>
        <v>0</v>
      </c>
      <c r="C24" s="80" t="str">
        <f t="shared" ca="1" si="3"/>
        <v/>
      </c>
      <c r="D24" s="80" t="str">
        <f t="shared" ca="1" si="4"/>
        <v/>
      </c>
      <c r="E24" s="47"/>
      <c r="F24" s="48"/>
      <c r="H24" s="62"/>
      <c r="I24" s="45"/>
      <c r="J24" s="41"/>
    </row>
    <row r="25" spans="1:10" ht="15.75" thickTop="1">
      <c r="A25" s="60"/>
      <c r="B25" s="70"/>
      <c r="C25" s="78">
        <f t="array" aca="1" ref="C25" ca="1">SUM(IF(ISNUMBER(C20:C24),C20:C24))</f>
        <v>0</v>
      </c>
      <c r="D25" s="78">
        <f t="array" aca="1" ref="D25" ca="1">SUM(IF(ISNUMBER(D20:D24),D20:D24))</f>
        <v>0</v>
      </c>
      <c r="F25" s="48"/>
      <c r="H25" s="62"/>
      <c r="I25" s="53"/>
      <c r="J25" s="41"/>
    </row>
    <row r="26" spans="1:10">
      <c r="A26" s="60"/>
      <c r="B26" s="45" t="s">
        <v>66</v>
      </c>
      <c r="C26" s="46"/>
      <c r="D26" s="47"/>
      <c r="E26" s="47"/>
      <c r="F26" s="48"/>
      <c r="H26" s="62"/>
      <c r="I26" s="45"/>
      <c r="J26" s="41"/>
    </row>
    <row r="27" spans="1:10" ht="15.75" thickBot="1">
      <c r="A27" s="60"/>
      <c r="B27" s="45"/>
      <c r="C27" s="46"/>
      <c r="D27" s="47"/>
      <c r="E27" s="47"/>
      <c r="F27" s="48"/>
      <c r="H27" s="62"/>
      <c r="I27" s="45"/>
      <c r="J27" s="41"/>
    </row>
    <row r="28" spans="1:10" s="55" customFormat="1" ht="33.75" customHeight="1" thickTop="1" thickBot="1">
      <c r="A28" s="59"/>
      <c r="B28" s="54" t="s">
        <v>68</v>
      </c>
      <c r="C28" s="56"/>
      <c r="D28" s="57"/>
      <c r="E28" s="57"/>
      <c r="H28" s="59"/>
    </row>
    <row r="29" spans="1:10" ht="15.75" thickTop="1">
      <c r="A29" s="60" t="s">
        <v>70</v>
      </c>
      <c r="B29" s="45"/>
      <c r="C29" s="46"/>
      <c r="D29" s="47"/>
      <c r="E29" s="47"/>
      <c r="F29" s="48"/>
      <c r="I29" s="45"/>
      <c r="J29" s="41"/>
    </row>
    <row r="30" spans="1:10">
      <c r="A30" s="60"/>
      <c r="C30" s="147" t="s">
        <v>100</v>
      </c>
      <c r="D30" s="148"/>
      <c r="E30" s="149"/>
      <c r="F30" s="139" t="s">
        <v>105</v>
      </c>
      <c r="G30" s="139"/>
      <c r="H30" s="139"/>
      <c r="I30" s="45"/>
      <c r="J30" s="41"/>
    </row>
    <row r="31" spans="1:10">
      <c r="A31" s="60"/>
      <c r="C31" s="118" t="s">
        <v>103</v>
      </c>
      <c r="D31" s="119" t="s">
        <v>102</v>
      </c>
      <c r="E31" s="118" t="s">
        <v>101</v>
      </c>
      <c r="F31" s="123" t="s">
        <v>103</v>
      </c>
      <c r="G31" s="124" t="s">
        <v>102</v>
      </c>
      <c r="H31" s="123" t="s">
        <v>101</v>
      </c>
      <c r="I31" s="45"/>
      <c r="J31" s="41"/>
    </row>
    <row r="32" spans="1:10">
      <c r="A32" s="60"/>
      <c r="C32" s="2">
        <v>0</v>
      </c>
      <c r="D32" s="2">
        <v>0.25</v>
      </c>
      <c r="E32" s="2">
        <v>0.5</v>
      </c>
      <c r="F32" s="125">
        <v>0</v>
      </c>
      <c r="G32" s="125">
        <v>0.25</v>
      </c>
      <c r="H32" s="125">
        <v>0.5</v>
      </c>
      <c r="I32" s="45"/>
      <c r="J32" s="41"/>
    </row>
    <row r="33" spans="1:13">
      <c r="A33" s="60">
        <v>1</v>
      </c>
      <c r="B33" s="1" t="s">
        <v>1</v>
      </c>
      <c r="C33" s="3">
        <v>2769</v>
      </c>
      <c r="D33" s="120">
        <v>3461</v>
      </c>
      <c r="E33" s="3">
        <v>4154</v>
      </c>
      <c r="F33" s="126">
        <v>2803</v>
      </c>
      <c r="G33" s="126">
        <v>3504</v>
      </c>
      <c r="H33" s="126">
        <v>4205</v>
      </c>
      <c r="I33" s="45"/>
      <c r="J33" s="41"/>
    </row>
    <row r="34" spans="1:13">
      <c r="A34" s="60">
        <v>2</v>
      </c>
      <c r="B34" s="1" t="s">
        <v>2</v>
      </c>
      <c r="C34" s="3">
        <v>3306</v>
      </c>
      <c r="D34" s="120">
        <v>4133</v>
      </c>
      <c r="E34" s="3">
        <v>4959</v>
      </c>
      <c r="F34" s="126">
        <v>3346</v>
      </c>
      <c r="G34" s="126">
        <v>4183</v>
      </c>
      <c r="H34" s="126">
        <v>5019</v>
      </c>
      <c r="I34" s="45"/>
      <c r="J34" s="41"/>
    </row>
    <row r="35" spans="1:13">
      <c r="A35" s="60">
        <v>3</v>
      </c>
      <c r="B35" s="1" t="s">
        <v>3</v>
      </c>
      <c r="C35" s="3">
        <v>3843</v>
      </c>
      <c r="D35" s="120">
        <v>4804</v>
      </c>
      <c r="E35" s="3">
        <v>5765</v>
      </c>
      <c r="F35" s="126">
        <v>3889</v>
      </c>
      <c r="G35" s="126">
        <v>4861</v>
      </c>
      <c r="H35" s="126">
        <v>5834</v>
      </c>
      <c r="I35" s="45"/>
      <c r="J35" s="41"/>
    </row>
    <row r="36" spans="1:13">
      <c r="A36" s="60">
        <v>4</v>
      </c>
      <c r="B36" s="1" t="s">
        <v>4</v>
      </c>
      <c r="C36" s="3">
        <v>4381</v>
      </c>
      <c r="D36" s="120">
        <v>5476</v>
      </c>
      <c r="E36" s="3">
        <v>6572</v>
      </c>
      <c r="F36" s="126">
        <v>4433</v>
      </c>
      <c r="G36" s="126">
        <v>5541</v>
      </c>
      <c r="H36" s="126">
        <v>6650</v>
      </c>
      <c r="J36" s="41"/>
    </row>
    <row r="37" spans="1:13">
      <c r="A37" s="60">
        <v>5</v>
      </c>
      <c r="B37" s="1" t="s">
        <v>5</v>
      </c>
      <c r="C37" s="3">
        <v>4919</v>
      </c>
      <c r="D37" s="120">
        <v>6149</v>
      </c>
      <c r="E37" s="3">
        <v>7379</v>
      </c>
      <c r="F37" s="126">
        <v>4977</v>
      </c>
      <c r="G37" s="126">
        <v>6221</v>
      </c>
      <c r="H37" s="126">
        <v>7466</v>
      </c>
    </row>
    <row r="38" spans="1:13">
      <c r="A38" s="60"/>
      <c r="F38" s="41"/>
      <c r="H38" s="60" t="s">
        <v>70</v>
      </c>
    </row>
    <row r="39" spans="1:13" ht="16.5" thickBot="1">
      <c r="A39" s="60"/>
      <c r="B39" s="138" t="s">
        <v>99</v>
      </c>
      <c r="C39" s="138"/>
      <c r="D39" s="138"/>
      <c r="E39" s="138"/>
      <c r="F39" s="138"/>
      <c r="G39" s="49"/>
      <c r="H39" s="60"/>
      <c r="I39" s="138" t="s">
        <v>106</v>
      </c>
      <c r="J39" s="138"/>
      <c r="K39" s="138"/>
      <c r="L39" s="138"/>
      <c r="M39" s="138"/>
    </row>
    <row r="40" spans="1:13" ht="15.75" thickBot="1">
      <c r="A40" s="60" t="s">
        <v>65</v>
      </c>
      <c r="B40" s="26"/>
      <c r="C40" s="27" t="s">
        <v>20</v>
      </c>
      <c r="D40" s="28" t="s">
        <v>21</v>
      </c>
      <c r="E40" s="28" t="s">
        <v>22</v>
      </c>
      <c r="F40" s="29" t="s">
        <v>23</v>
      </c>
      <c r="G40" s="50"/>
      <c r="H40" s="60" t="s">
        <v>65</v>
      </c>
      <c r="I40" s="26"/>
      <c r="J40" s="34" t="s">
        <v>20</v>
      </c>
      <c r="K40" s="28" t="s">
        <v>21</v>
      </c>
      <c r="L40" s="28" t="s">
        <v>22</v>
      </c>
      <c r="M40" s="29" t="s">
        <v>23</v>
      </c>
    </row>
    <row r="41" spans="1:13">
      <c r="A41" s="60"/>
      <c r="B41" s="33" t="s">
        <v>24</v>
      </c>
      <c r="C41" s="30"/>
      <c r="D41" s="43"/>
      <c r="E41" s="31"/>
      <c r="F41" s="32"/>
      <c r="G41" s="50"/>
      <c r="H41" s="60"/>
      <c r="I41" s="33" t="s">
        <v>24</v>
      </c>
      <c r="J41" s="35"/>
      <c r="K41" s="31"/>
      <c r="L41" s="31"/>
      <c r="M41" s="32"/>
    </row>
    <row r="42" spans="1:13">
      <c r="A42" s="60"/>
      <c r="B42" s="4" t="s">
        <v>6</v>
      </c>
      <c r="C42" s="5"/>
      <c r="D42" s="44"/>
      <c r="E42" s="6"/>
      <c r="F42" s="7"/>
      <c r="G42" s="51"/>
      <c r="H42" s="60"/>
      <c r="I42" s="4" t="s">
        <v>6</v>
      </c>
      <c r="J42" s="36"/>
      <c r="K42" s="6"/>
      <c r="L42" s="6"/>
      <c r="M42" s="7"/>
    </row>
    <row r="43" spans="1:13" ht="15.75">
      <c r="A43" s="60" t="s">
        <v>27</v>
      </c>
      <c r="B43" s="8" t="s">
        <v>7</v>
      </c>
      <c r="C43" s="37">
        <v>244</v>
      </c>
      <c r="D43" s="9">
        <v>218</v>
      </c>
      <c r="E43" s="9">
        <v>175</v>
      </c>
      <c r="F43" s="10">
        <f>E43</f>
        <v>175</v>
      </c>
      <c r="G43" s="52"/>
      <c r="H43" s="60" t="s">
        <v>27</v>
      </c>
      <c r="I43" s="8" t="s">
        <v>7</v>
      </c>
      <c r="J43" s="37">
        <v>256</v>
      </c>
      <c r="K43" s="9">
        <v>229</v>
      </c>
      <c r="L43" s="9">
        <v>184</v>
      </c>
      <c r="M43" s="10">
        <f>L43</f>
        <v>184</v>
      </c>
    </row>
    <row r="44" spans="1:13">
      <c r="A44" s="60" t="s">
        <v>28</v>
      </c>
      <c r="B44" s="8" t="s">
        <v>8</v>
      </c>
      <c r="C44" s="38">
        <v>146</v>
      </c>
      <c r="D44" s="9">
        <v>130</v>
      </c>
      <c r="E44" s="9">
        <v>105</v>
      </c>
      <c r="F44" s="10">
        <f t="shared" ref="F44:F45" si="5">E44</f>
        <v>105</v>
      </c>
      <c r="G44" s="52"/>
      <c r="H44" s="60" t="s">
        <v>28</v>
      </c>
      <c r="I44" s="8" t="s">
        <v>8</v>
      </c>
      <c r="J44" s="38">
        <v>153</v>
      </c>
      <c r="K44" s="9">
        <v>137</v>
      </c>
      <c r="L44" s="9">
        <v>110</v>
      </c>
      <c r="M44" s="10">
        <f t="shared" ref="M44:M45" si="6">L44</f>
        <v>110</v>
      </c>
    </row>
    <row r="45" spans="1:13">
      <c r="A45" s="60" t="s">
        <v>29</v>
      </c>
      <c r="B45" s="11" t="s">
        <v>9</v>
      </c>
      <c r="C45" s="39">
        <v>110</v>
      </c>
      <c r="D45" s="12">
        <v>99</v>
      </c>
      <c r="E45" s="12">
        <v>82</v>
      </c>
      <c r="F45" s="10">
        <f t="shared" si="5"/>
        <v>82</v>
      </c>
      <c r="G45" s="52"/>
      <c r="H45" s="60" t="s">
        <v>29</v>
      </c>
      <c r="I45" s="11" t="s">
        <v>9</v>
      </c>
      <c r="J45" s="39">
        <v>116</v>
      </c>
      <c r="K45" s="12">
        <v>104</v>
      </c>
      <c r="L45" s="12">
        <v>86</v>
      </c>
      <c r="M45" s="10">
        <f t="shared" si="6"/>
        <v>86</v>
      </c>
    </row>
    <row r="46" spans="1:13">
      <c r="A46" s="60"/>
      <c r="B46" s="4" t="s">
        <v>10</v>
      </c>
      <c r="C46" s="36"/>
      <c r="D46" s="6"/>
      <c r="E46" s="6"/>
      <c r="F46" s="7"/>
      <c r="G46" s="51"/>
      <c r="H46" s="60"/>
      <c r="I46" s="4" t="s">
        <v>10</v>
      </c>
      <c r="J46" s="36"/>
      <c r="K46" s="6"/>
      <c r="L46" s="6"/>
      <c r="M46" s="7"/>
    </row>
    <row r="47" spans="1:13" ht="15.75">
      <c r="A47" s="60" t="s">
        <v>30</v>
      </c>
      <c r="B47" s="8" t="s">
        <v>7</v>
      </c>
      <c r="C47" s="40">
        <v>287</v>
      </c>
      <c r="D47" s="9">
        <v>256</v>
      </c>
      <c r="E47" s="9">
        <v>205</v>
      </c>
      <c r="F47" s="10">
        <f>E47</f>
        <v>205</v>
      </c>
      <c r="G47" s="52"/>
      <c r="H47" s="60" t="s">
        <v>30</v>
      </c>
      <c r="I47" s="8" t="s">
        <v>7</v>
      </c>
      <c r="J47" s="40">
        <v>301</v>
      </c>
      <c r="K47" s="9">
        <v>269</v>
      </c>
      <c r="L47" s="9">
        <v>215</v>
      </c>
      <c r="M47" s="10">
        <f>L47</f>
        <v>215</v>
      </c>
    </row>
    <row r="48" spans="1:13">
      <c r="A48" s="60" t="s">
        <v>31</v>
      </c>
      <c r="B48" s="8" t="s">
        <v>8</v>
      </c>
      <c r="C48" s="38">
        <v>173</v>
      </c>
      <c r="D48" s="9">
        <v>154</v>
      </c>
      <c r="E48" s="9">
        <v>124</v>
      </c>
      <c r="F48" s="10">
        <f t="shared" ref="F48:F49" si="7">E48</f>
        <v>124</v>
      </c>
      <c r="G48" s="52"/>
      <c r="H48" s="60" t="s">
        <v>31</v>
      </c>
      <c r="I48" s="8" t="s">
        <v>8</v>
      </c>
      <c r="J48" s="38">
        <v>182</v>
      </c>
      <c r="K48" s="9">
        <v>162</v>
      </c>
      <c r="L48" s="9">
        <v>130</v>
      </c>
      <c r="M48" s="10">
        <f t="shared" ref="M48:M49" si="8">L48</f>
        <v>130</v>
      </c>
    </row>
    <row r="49" spans="1:13">
      <c r="A49" s="60" t="s">
        <v>32</v>
      </c>
      <c r="B49" s="11" t="s">
        <v>9</v>
      </c>
      <c r="C49" s="39">
        <v>130</v>
      </c>
      <c r="D49" s="12">
        <v>116</v>
      </c>
      <c r="E49" s="12">
        <v>96</v>
      </c>
      <c r="F49" s="10">
        <f t="shared" si="7"/>
        <v>96</v>
      </c>
      <c r="G49" s="52"/>
      <c r="H49" s="60" t="s">
        <v>32</v>
      </c>
      <c r="I49" s="11" t="s">
        <v>9</v>
      </c>
      <c r="J49" s="39">
        <v>137</v>
      </c>
      <c r="K49" s="12">
        <v>122</v>
      </c>
      <c r="L49" s="12">
        <v>101</v>
      </c>
      <c r="M49" s="10">
        <f t="shared" si="8"/>
        <v>101</v>
      </c>
    </row>
    <row r="50" spans="1:13">
      <c r="A50" s="60"/>
      <c r="B50" s="4" t="s">
        <v>11</v>
      </c>
      <c r="C50" s="36"/>
      <c r="D50" s="6"/>
      <c r="E50" s="6"/>
      <c r="F50" s="7"/>
      <c r="G50" s="51"/>
      <c r="H50" s="60"/>
      <c r="I50" s="4" t="s">
        <v>11</v>
      </c>
      <c r="J50" s="36"/>
      <c r="K50" s="6"/>
      <c r="L50" s="6"/>
      <c r="M50" s="7"/>
    </row>
    <row r="51" spans="1:13" ht="15.75">
      <c r="A51" s="60" t="s">
        <v>33</v>
      </c>
      <c r="B51" s="8" t="s">
        <v>7</v>
      </c>
      <c r="C51" s="37">
        <v>331</v>
      </c>
      <c r="D51" s="9">
        <v>295</v>
      </c>
      <c r="E51" s="9">
        <v>237</v>
      </c>
      <c r="F51" s="10">
        <f>E51</f>
        <v>237</v>
      </c>
      <c r="G51" s="52"/>
      <c r="H51" s="60" t="s">
        <v>33</v>
      </c>
      <c r="I51" s="8" t="s">
        <v>7</v>
      </c>
      <c r="J51" s="37">
        <v>348</v>
      </c>
      <c r="K51" s="9">
        <v>310</v>
      </c>
      <c r="L51" s="9">
        <v>249</v>
      </c>
      <c r="M51" s="10">
        <f>L51</f>
        <v>249</v>
      </c>
    </row>
    <row r="52" spans="1:13">
      <c r="A52" s="60" t="s">
        <v>34</v>
      </c>
      <c r="B52" s="8" t="s">
        <v>8</v>
      </c>
      <c r="C52" s="38">
        <v>199</v>
      </c>
      <c r="D52" s="9">
        <v>177</v>
      </c>
      <c r="E52" s="9">
        <v>142</v>
      </c>
      <c r="F52" s="10">
        <f t="shared" ref="F52:F53" si="9">E52</f>
        <v>142</v>
      </c>
      <c r="G52" s="52"/>
      <c r="H52" s="60" t="s">
        <v>34</v>
      </c>
      <c r="I52" s="8" t="s">
        <v>8</v>
      </c>
      <c r="J52" s="38">
        <v>209</v>
      </c>
      <c r="K52" s="9">
        <v>186</v>
      </c>
      <c r="L52" s="9">
        <v>149</v>
      </c>
      <c r="M52" s="10">
        <f t="shared" ref="M52:M53" si="10">L52</f>
        <v>149</v>
      </c>
    </row>
    <row r="53" spans="1:13">
      <c r="A53" s="60" t="s">
        <v>35</v>
      </c>
      <c r="B53" s="11" t="s">
        <v>9</v>
      </c>
      <c r="C53" s="39">
        <v>150</v>
      </c>
      <c r="D53" s="12">
        <v>133</v>
      </c>
      <c r="E53" s="12">
        <v>110</v>
      </c>
      <c r="F53" s="10">
        <f t="shared" si="9"/>
        <v>110</v>
      </c>
      <c r="G53" s="52"/>
      <c r="H53" s="60" t="s">
        <v>35</v>
      </c>
      <c r="I53" s="11" t="s">
        <v>9</v>
      </c>
      <c r="J53" s="39">
        <v>158</v>
      </c>
      <c r="K53" s="12">
        <v>140</v>
      </c>
      <c r="L53" s="12">
        <v>116</v>
      </c>
      <c r="M53" s="10">
        <f t="shared" si="10"/>
        <v>116</v>
      </c>
    </row>
    <row r="54" spans="1:13">
      <c r="A54" s="60"/>
      <c r="B54" s="4" t="s">
        <v>12</v>
      </c>
      <c r="C54" s="36"/>
      <c r="D54" s="6"/>
      <c r="E54" s="6"/>
      <c r="F54" s="7"/>
      <c r="G54" s="51"/>
      <c r="H54" s="60"/>
      <c r="I54" s="4" t="s">
        <v>12</v>
      </c>
      <c r="J54" s="36"/>
      <c r="K54" s="6"/>
      <c r="L54" s="6"/>
      <c r="M54" s="7"/>
    </row>
    <row r="55" spans="1:13" ht="15.75">
      <c r="A55" s="60" t="s">
        <v>36</v>
      </c>
      <c r="B55" s="8" t="s">
        <v>7</v>
      </c>
      <c r="C55" s="37">
        <v>372</v>
      </c>
      <c r="D55" s="9">
        <v>332</v>
      </c>
      <c r="E55" s="9">
        <v>266</v>
      </c>
      <c r="F55" s="10">
        <f>E55</f>
        <v>266</v>
      </c>
      <c r="G55" s="52"/>
      <c r="H55" s="60" t="s">
        <v>36</v>
      </c>
      <c r="I55" s="8" t="s">
        <v>7</v>
      </c>
      <c r="J55" s="37">
        <v>391</v>
      </c>
      <c r="K55" s="9">
        <v>349</v>
      </c>
      <c r="L55" s="9">
        <v>279</v>
      </c>
      <c r="M55" s="10">
        <f>L55</f>
        <v>279</v>
      </c>
    </row>
    <row r="56" spans="1:13">
      <c r="A56" s="60" t="s">
        <v>37</v>
      </c>
      <c r="B56" s="8" t="s">
        <v>8</v>
      </c>
      <c r="C56" s="38">
        <v>224</v>
      </c>
      <c r="D56" s="9">
        <v>200</v>
      </c>
      <c r="E56" s="9">
        <v>160</v>
      </c>
      <c r="F56" s="10">
        <f t="shared" ref="F56:F57" si="11">E56</f>
        <v>160</v>
      </c>
      <c r="G56" s="52"/>
      <c r="H56" s="60" t="s">
        <v>37</v>
      </c>
      <c r="I56" s="8" t="s">
        <v>8</v>
      </c>
      <c r="J56" s="38">
        <v>235</v>
      </c>
      <c r="K56" s="9">
        <v>210</v>
      </c>
      <c r="L56" s="9">
        <v>168</v>
      </c>
      <c r="M56" s="10">
        <f t="shared" ref="M56:M57" si="12">L56</f>
        <v>168</v>
      </c>
    </row>
    <row r="57" spans="1:13">
      <c r="A57" s="60" t="s">
        <v>38</v>
      </c>
      <c r="B57" s="11" t="s">
        <v>9</v>
      </c>
      <c r="C57" s="39">
        <v>167</v>
      </c>
      <c r="D57" s="12">
        <v>150</v>
      </c>
      <c r="E57" s="12">
        <v>125</v>
      </c>
      <c r="F57" s="10">
        <f t="shared" si="11"/>
        <v>125</v>
      </c>
      <c r="G57" s="52"/>
      <c r="H57" s="60" t="s">
        <v>38</v>
      </c>
      <c r="I57" s="11" t="s">
        <v>9</v>
      </c>
      <c r="J57" s="39">
        <v>175</v>
      </c>
      <c r="K57" s="12">
        <v>158</v>
      </c>
      <c r="L57" s="12">
        <v>131</v>
      </c>
      <c r="M57" s="10">
        <f t="shared" si="12"/>
        <v>131</v>
      </c>
    </row>
    <row r="58" spans="1:13">
      <c r="A58" s="60"/>
      <c r="B58" s="4" t="s">
        <v>13</v>
      </c>
      <c r="C58" s="36"/>
      <c r="D58" s="6"/>
      <c r="E58" s="6"/>
      <c r="F58" s="7"/>
      <c r="G58" s="51"/>
      <c r="H58" s="60"/>
      <c r="I58" s="4" t="s">
        <v>13</v>
      </c>
      <c r="J58" s="36"/>
      <c r="K58" s="6"/>
      <c r="L58" s="6"/>
      <c r="M58" s="7"/>
    </row>
    <row r="59" spans="1:13" ht="15.75">
      <c r="A59" s="60" t="s">
        <v>39</v>
      </c>
      <c r="B59" s="8" t="s">
        <v>7</v>
      </c>
      <c r="C59" s="37">
        <v>416</v>
      </c>
      <c r="D59" s="9">
        <v>371</v>
      </c>
      <c r="E59" s="9">
        <v>298</v>
      </c>
      <c r="F59" s="10">
        <f>E59</f>
        <v>298</v>
      </c>
      <c r="G59" s="52"/>
      <c r="H59" s="60" t="s">
        <v>39</v>
      </c>
      <c r="I59" s="8" t="s">
        <v>7</v>
      </c>
      <c r="J59" s="37">
        <v>437</v>
      </c>
      <c r="K59" s="9">
        <v>390</v>
      </c>
      <c r="L59" s="9">
        <v>313</v>
      </c>
      <c r="M59" s="10">
        <f>L59</f>
        <v>313</v>
      </c>
    </row>
    <row r="60" spans="1:13">
      <c r="A60" s="60" t="s">
        <v>40</v>
      </c>
      <c r="B60" s="8" t="s">
        <v>8</v>
      </c>
      <c r="C60" s="38">
        <v>251</v>
      </c>
      <c r="D60" s="9">
        <v>224</v>
      </c>
      <c r="E60" s="9">
        <v>180</v>
      </c>
      <c r="F60" s="10">
        <f t="shared" ref="F60:F61" si="13">E60</f>
        <v>180</v>
      </c>
      <c r="G60" s="52"/>
      <c r="H60" s="60" t="s">
        <v>40</v>
      </c>
      <c r="I60" s="8" t="s">
        <v>8</v>
      </c>
      <c r="J60" s="38">
        <v>264</v>
      </c>
      <c r="K60" s="9">
        <v>235</v>
      </c>
      <c r="L60" s="9">
        <v>189</v>
      </c>
      <c r="M60" s="10">
        <f t="shared" ref="M60:M61" si="14">L60</f>
        <v>189</v>
      </c>
    </row>
    <row r="61" spans="1:13">
      <c r="A61" s="60" t="s">
        <v>41</v>
      </c>
      <c r="B61" s="11" t="s">
        <v>9</v>
      </c>
      <c r="C61" s="39">
        <v>188</v>
      </c>
      <c r="D61" s="12">
        <v>168</v>
      </c>
      <c r="E61" s="12">
        <v>139</v>
      </c>
      <c r="F61" s="10">
        <f t="shared" si="13"/>
        <v>139</v>
      </c>
      <c r="G61" s="52"/>
      <c r="H61" s="60" t="s">
        <v>41</v>
      </c>
      <c r="I61" s="11" t="s">
        <v>9</v>
      </c>
      <c r="J61" s="39">
        <v>197</v>
      </c>
      <c r="K61" s="12">
        <v>176</v>
      </c>
      <c r="L61" s="12">
        <v>146</v>
      </c>
      <c r="M61" s="10">
        <f t="shared" si="14"/>
        <v>146</v>
      </c>
    </row>
    <row r="62" spans="1:13">
      <c r="A62" s="60"/>
      <c r="B62" s="4" t="s">
        <v>14</v>
      </c>
      <c r="C62" s="36"/>
      <c r="D62" s="6"/>
      <c r="E62" s="6"/>
      <c r="F62" s="7"/>
      <c r="G62" s="51"/>
      <c r="H62" s="60"/>
      <c r="I62" s="4" t="s">
        <v>14</v>
      </c>
      <c r="J62" s="36"/>
      <c r="K62" s="6"/>
      <c r="L62" s="6"/>
      <c r="M62" s="7"/>
    </row>
    <row r="63" spans="1:13" ht="15.75">
      <c r="A63" s="60" t="s">
        <v>42</v>
      </c>
      <c r="B63" s="8" t="s">
        <v>7</v>
      </c>
      <c r="C63" s="40">
        <v>459</v>
      </c>
      <c r="D63" s="9">
        <v>409</v>
      </c>
      <c r="E63" s="9">
        <v>328</v>
      </c>
      <c r="F63" s="10">
        <f>E63</f>
        <v>328</v>
      </c>
      <c r="G63" s="52"/>
      <c r="H63" s="60" t="s">
        <v>42</v>
      </c>
      <c r="I63" s="8" t="s">
        <v>7</v>
      </c>
      <c r="J63" s="40">
        <v>482</v>
      </c>
      <c r="K63" s="9">
        <v>429</v>
      </c>
      <c r="L63" s="9">
        <v>344</v>
      </c>
      <c r="M63" s="10">
        <f>L63</f>
        <v>344</v>
      </c>
    </row>
    <row r="64" spans="1:13">
      <c r="A64" s="60" t="s">
        <v>43</v>
      </c>
      <c r="B64" s="8" t="s">
        <v>8</v>
      </c>
      <c r="C64" s="38">
        <v>276</v>
      </c>
      <c r="D64" s="9">
        <v>246</v>
      </c>
      <c r="E64" s="9">
        <v>197</v>
      </c>
      <c r="F64" s="10">
        <f t="shared" ref="F64:F65" si="15">E64</f>
        <v>197</v>
      </c>
      <c r="G64" s="52"/>
      <c r="H64" s="60" t="s">
        <v>43</v>
      </c>
      <c r="I64" s="8" t="s">
        <v>8</v>
      </c>
      <c r="J64" s="38">
        <v>290</v>
      </c>
      <c r="K64" s="9">
        <v>258</v>
      </c>
      <c r="L64" s="9">
        <v>207</v>
      </c>
      <c r="M64" s="10">
        <f t="shared" ref="M64:M65" si="16">L64</f>
        <v>207</v>
      </c>
    </row>
    <row r="65" spans="1:13">
      <c r="A65" s="60" t="s">
        <v>44</v>
      </c>
      <c r="B65" s="11" t="s">
        <v>9</v>
      </c>
      <c r="C65" s="39">
        <v>207</v>
      </c>
      <c r="D65" s="12">
        <v>184</v>
      </c>
      <c r="E65" s="12">
        <v>154</v>
      </c>
      <c r="F65" s="10">
        <f t="shared" si="15"/>
        <v>154</v>
      </c>
      <c r="G65" s="52"/>
      <c r="H65" s="60" t="s">
        <v>44</v>
      </c>
      <c r="I65" s="11" t="s">
        <v>9</v>
      </c>
      <c r="J65" s="39">
        <v>217</v>
      </c>
      <c r="K65" s="12">
        <v>193</v>
      </c>
      <c r="L65" s="12">
        <v>162</v>
      </c>
      <c r="M65" s="10">
        <f t="shared" si="16"/>
        <v>162</v>
      </c>
    </row>
    <row r="66" spans="1:13">
      <c r="A66" s="60"/>
      <c r="B66" s="13" t="s">
        <v>15</v>
      </c>
      <c r="C66" s="14"/>
      <c r="D66" s="14"/>
      <c r="E66" s="14"/>
      <c r="F66" s="15"/>
      <c r="G66" s="51"/>
      <c r="H66" s="60"/>
      <c r="I66" s="13" t="s">
        <v>15</v>
      </c>
      <c r="J66" s="14"/>
      <c r="K66" s="14"/>
      <c r="L66" s="14"/>
      <c r="M66" s="15"/>
    </row>
    <row r="67" spans="1:13">
      <c r="A67" s="60"/>
      <c r="B67" s="4" t="s">
        <v>6</v>
      </c>
      <c r="C67" s="36"/>
      <c r="D67" s="6"/>
      <c r="E67" s="6"/>
      <c r="F67" s="7"/>
      <c r="G67" s="51"/>
      <c r="H67" s="60"/>
      <c r="I67" s="4" t="s">
        <v>6</v>
      </c>
      <c r="J67" s="36"/>
      <c r="K67" s="6"/>
      <c r="L67" s="6"/>
      <c r="M67" s="7"/>
    </row>
    <row r="68" spans="1:13" ht="15.75">
      <c r="A68" s="60" t="s">
        <v>45</v>
      </c>
      <c r="B68" s="8" t="s">
        <v>7</v>
      </c>
      <c r="C68" s="37">
        <v>122</v>
      </c>
      <c r="D68" s="9">
        <v>108</v>
      </c>
      <c r="E68" s="9">
        <v>86</v>
      </c>
      <c r="F68" s="10">
        <f>E68</f>
        <v>86</v>
      </c>
      <c r="G68" s="52"/>
      <c r="H68" s="60" t="s">
        <v>45</v>
      </c>
      <c r="I68" s="8" t="s">
        <v>7</v>
      </c>
      <c r="J68" s="37">
        <v>128</v>
      </c>
      <c r="K68" s="9">
        <v>113</v>
      </c>
      <c r="L68" s="9">
        <v>90</v>
      </c>
      <c r="M68" s="10">
        <f>L68</f>
        <v>90</v>
      </c>
    </row>
    <row r="69" spans="1:13">
      <c r="A69" s="60" t="s">
        <v>46</v>
      </c>
      <c r="B69" s="8" t="s">
        <v>8</v>
      </c>
      <c r="C69" s="38">
        <v>73</v>
      </c>
      <c r="D69" s="9">
        <v>66</v>
      </c>
      <c r="E69" s="9">
        <v>52</v>
      </c>
      <c r="F69" s="10">
        <f t="shared" ref="F69:F70" si="17">E69</f>
        <v>52</v>
      </c>
      <c r="G69" s="52"/>
      <c r="H69" s="60" t="s">
        <v>46</v>
      </c>
      <c r="I69" s="8" t="s">
        <v>8</v>
      </c>
      <c r="J69" s="38">
        <v>77</v>
      </c>
      <c r="K69" s="9">
        <v>69</v>
      </c>
      <c r="L69" s="9">
        <v>55</v>
      </c>
      <c r="M69" s="10">
        <f t="shared" ref="M69:M70" si="18">L69</f>
        <v>55</v>
      </c>
    </row>
    <row r="70" spans="1:13">
      <c r="A70" s="60" t="s">
        <v>47</v>
      </c>
      <c r="B70" s="11" t="s">
        <v>9</v>
      </c>
      <c r="C70" s="39">
        <v>55</v>
      </c>
      <c r="D70" s="12">
        <v>49</v>
      </c>
      <c r="E70" s="12">
        <v>42</v>
      </c>
      <c r="F70" s="10">
        <f t="shared" si="17"/>
        <v>42</v>
      </c>
      <c r="G70" s="52"/>
      <c r="H70" s="60" t="s">
        <v>47</v>
      </c>
      <c r="I70" s="11" t="s">
        <v>9</v>
      </c>
      <c r="J70" s="39">
        <v>58</v>
      </c>
      <c r="K70" s="12">
        <v>51</v>
      </c>
      <c r="L70" s="12">
        <v>44</v>
      </c>
      <c r="M70" s="10">
        <f t="shared" si="18"/>
        <v>44</v>
      </c>
    </row>
    <row r="71" spans="1:13">
      <c r="A71" s="60"/>
      <c r="B71" s="4" t="s">
        <v>10</v>
      </c>
      <c r="C71" s="36"/>
      <c r="D71" s="6"/>
      <c r="E71" s="6"/>
      <c r="F71" s="7"/>
      <c r="G71" s="51"/>
      <c r="H71" s="60"/>
      <c r="I71" s="4" t="s">
        <v>10</v>
      </c>
      <c r="J71" s="36"/>
      <c r="K71" s="6"/>
      <c r="L71" s="6"/>
      <c r="M71" s="7"/>
    </row>
    <row r="72" spans="1:13" ht="15.75">
      <c r="A72" s="60" t="s">
        <v>48</v>
      </c>
      <c r="B72" s="8" t="s">
        <v>7</v>
      </c>
      <c r="C72" s="40">
        <v>151</v>
      </c>
      <c r="D72" s="9">
        <v>134</v>
      </c>
      <c r="E72" s="9">
        <v>108</v>
      </c>
      <c r="F72" s="10">
        <f>E72</f>
        <v>108</v>
      </c>
      <c r="G72" s="52"/>
      <c r="H72" s="60" t="s">
        <v>48</v>
      </c>
      <c r="I72" s="8" t="s">
        <v>7</v>
      </c>
      <c r="J72" s="40">
        <v>159</v>
      </c>
      <c r="K72" s="9">
        <v>141</v>
      </c>
      <c r="L72" s="9">
        <v>113</v>
      </c>
      <c r="M72" s="10">
        <f>L72</f>
        <v>113</v>
      </c>
    </row>
    <row r="73" spans="1:13">
      <c r="A73" s="60" t="s">
        <v>49</v>
      </c>
      <c r="B73" s="8" t="s">
        <v>8</v>
      </c>
      <c r="C73" s="38">
        <v>90</v>
      </c>
      <c r="D73" s="9">
        <v>80</v>
      </c>
      <c r="E73" s="9">
        <v>63</v>
      </c>
      <c r="F73" s="10">
        <f t="shared" ref="F73:F74" si="19">E73</f>
        <v>63</v>
      </c>
      <c r="G73" s="52"/>
      <c r="H73" s="60" t="s">
        <v>49</v>
      </c>
      <c r="I73" s="8" t="s">
        <v>8</v>
      </c>
      <c r="J73" s="38">
        <v>95</v>
      </c>
      <c r="K73" s="9">
        <v>84</v>
      </c>
      <c r="L73" s="9">
        <v>66</v>
      </c>
      <c r="M73" s="10">
        <f t="shared" ref="M73:M74" si="20">L73</f>
        <v>66</v>
      </c>
    </row>
    <row r="74" spans="1:13">
      <c r="A74" s="60" t="s">
        <v>50</v>
      </c>
      <c r="B74" s="11" t="s">
        <v>9</v>
      </c>
      <c r="C74" s="39">
        <v>67</v>
      </c>
      <c r="D74" s="12">
        <v>59</v>
      </c>
      <c r="E74" s="12">
        <v>50</v>
      </c>
      <c r="F74" s="10">
        <f t="shared" si="19"/>
        <v>50</v>
      </c>
      <c r="G74" s="52"/>
      <c r="H74" s="60" t="s">
        <v>50</v>
      </c>
      <c r="I74" s="11" t="s">
        <v>9</v>
      </c>
      <c r="J74" s="39">
        <v>70</v>
      </c>
      <c r="K74" s="12">
        <v>62</v>
      </c>
      <c r="L74" s="12">
        <v>53</v>
      </c>
      <c r="M74" s="10">
        <f t="shared" si="20"/>
        <v>53</v>
      </c>
    </row>
    <row r="75" spans="1:13">
      <c r="A75" s="60"/>
      <c r="B75" s="4" t="s">
        <v>11</v>
      </c>
      <c r="C75" s="36"/>
      <c r="D75" s="6"/>
      <c r="E75" s="6"/>
      <c r="F75" s="7"/>
      <c r="G75" s="51"/>
      <c r="H75" s="60"/>
      <c r="I75" s="4" t="s">
        <v>11</v>
      </c>
      <c r="J75" s="36"/>
      <c r="K75" s="6"/>
      <c r="L75" s="6"/>
      <c r="M75" s="7"/>
    </row>
    <row r="76" spans="1:13" ht="15.75">
      <c r="A76" s="60" t="s">
        <v>51</v>
      </c>
      <c r="B76" s="8" t="s">
        <v>7</v>
      </c>
      <c r="C76" s="37">
        <v>179</v>
      </c>
      <c r="D76" s="9">
        <v>159</v>
      </c>
      <c r="E76" s="9">
        <v>129</v>
      </c>
      <c r="F76" s="10">
        <f>E76</f>
        <v>129</v>
      </c>
      <c r="G76" s="52"/>
      <c r="H76" s="60" t="s">
        <v>51</v>
      </c>
      <c r="I76" s="8" t="s">
        <v>7</v>
      </c>
      <c r="J76" s="37">
        <v>188</v>
      </c>
      <c r="K76" s="9">
        <v>167</v>
      </c>
      <c r="L76" s="9">
        <v>135</v>
      </c>
      <c r="M76" s="10">
        <f>L76</f>
        <v>135</v>
      </c>
    </row>
    <row r="77" spans="1:13">
      <c r="A77" s="60" t="s">
        <v>52</v>
      </c>
      <c r="B77" s="8" t="s">
        <v>8</v>
      </c>
      <c r="C77" s="38">
        <v>108</v>
      </c>
      <c r="D77" s="9">
        <v>97</v>
      </c>
      <c r="E77" s="9">
        <v>78</v>
      </c>
      <c r="F77" s="10">
        <f t="shared" ref="F77:F78" si="21">E77</f>
        <v>78</v>
      </c>
      <c r="G77" s="52"/>
      <c r="H77" s="60" t="s">
        <v>52</v>
      </c>
      <c r="I77" s="8" t="s">
        <v>8</v>
      </c>
      <c r="J77" s="38">
        <v>113</v>
      </c>
      <c r="K77" s="9">
        <v>102</v>
      </c>
      <c r="L77" s="9">
        <v>82</v>
      </c>
      <c r="M77" s="10">
        <f t="shared" ref="M77:M78" si="22">L77</f>
        <v>82</v>
      </c>
    </row>
    <row r="78" spans="1:13">
      <c r="A78" s="60" t="s">
        <v>53</v>
      </c>
      <c r="B78" s="11" t="s">
        <v>9</v>
      </c>
      <c r="C78" s="39">
        <v>81</v>
      </c>
      <c r="D78" s="12">
        <v>73</v>
      </c>
      <c r="E78" s="12">
        <v>60</v>
      </c>
      <c r="F78" s="10">
        <f t="shared" si="21"/>
        <v>60</v>
      </c>
      <c r="G78" s="52"/>
      <c r="H78" s="60" t="s">
        <v>53</v>
      </c>
      <c r="I78" s="11" t="s">
        <v>9</v>
      </c>
      <c r="J78" s="39">
        <v>85</v>
      </c>
      <c r="K78" s="12">
        <v>77</v>
      </c>
      <c r="L78" s="12">
        <v>63</v>
      </c>
      <c r="M78" s="10">
        <f t="shared" si="22"/>
        <v>63</v>
      </c>
    </row>
    <row r="79" spans="1:13">
      <c r="A79" s="60"/>
      <c r="B79" s="4" t="s">
        <v>12</v>
      </c>
      <c r="C79" s="36"/>
      <c r="D79" s="6"/>
      <c r="E79" s="6"/>
      <c r="F79" s="7"/>
      <c r="G79" s="51"/>
      <c r="H79" s="60"/>
      <c r="I79" s="4" t="s">
        <v>12</v>
      </c>
      <c r="J79" s="36"/>
      <c r="K79" s="6"/>
      <c r="L79" s="6"/>
      <c r="M79" s="7"/>
    </row>
    <row r="80" spans="1:13" ht="15.75">
      <c r="A80" s="60" t="s">
        <v>54</v>
      </c>
      <c r="B80" s="8" t="s">
        <v>7</v>
      </c>
      <c r="C80" s="37">
        <v>208</v>
      </c>
      <c r="D80" s="9">
        <v>185</v>
      </c>
      <c r="E80" s="9">
        <v>148</v>
      </c>
      <c r="F80" s="10">
        <f>E80</f>
        <v>148</v>
      </c>
      <c r="G80" s="52"/>
      <c r="H80" s="60" t="s">
        <v>54</v>
      </c>
      <c r="I80" s="8" t="s">
        <v>7</v>
      </c>
      <c r="J80" s="37">
        <v>218</v>
      </c>
      <c r="K80" s="9">
        <v>194</v>
      </c>
      <c r="L80" s="9">
        <v>155</v>
      </c>
      <c r="M80" s="10">
        <f>L80</f>
        <v>155</v>
      </c>
    </row>
    <row r="81" spans="1:13">
      <c r="A81" s="60" t="s">
        <v>55</v>
      </c>
      <c r="B81" s="8" t="s">
        <v>8</v>
      </c>
      <c r="C81" s="38">
        <v>124</v>
      </c>
      <c r="D81" s="9">
        <v>110</v>
      </c>
      <c r="E81" s="9">
        <v>88</v>
      </c>
      <c r="F81" s="10">
        <f t="shared" ref="F81:F82" si="23">E81</f>
        <v>88</v>
      </c>
      <c r="G81" s="52"/>
      <c r="H81" s="60" t="s">
        <v>55</v>
      </c>
      <c r="I81" s="8" t="s">
        <v>8</v>
      </c>
      <c r="J81" s="38">
        <v>130</v>
      </c>
      <c r="K81" s="9">
        <v>116</v>
      </c>
      <c r="L81" s="9">
        <v>92</v>
      </c>
      <c r="M81" s="10">
        <f t="shared" ref="M81:M82" si="24">L81</f>
        <v>92</v>
      </c>
    </row>
    <row r="82" spans="1:13">
      <c r="A82" s="60" t="s">
        <v>56</v>
      </c>
      <c r="B82" s="11" t="s">
        <v>9</v>
      </c>
      <c r="C82" s="39">
        <v>93</v>
      </c>
      <c r="D82" s="12">
        <v>82</v>
      </c>
      <c r="E82" s="12">
        <v>70</v>
      </c>
      <c r="F82" s="10">
        <f t="shared" si="23"/>
        <v>70</v>
      </c>
      <c r="G82" s="52"/>
      <c r="H82" s="60" t="s">
        <v>56</v>
      </c>
      <c r="I82" s="11" t="s">
        <v>9</v>
      </c>
      <c r="J82" s="39">
        <v>98</v>
      </c>
      <c r="K82" s="12">
        <v>86</v>
      </c>
      <c r="L82" s="12">
        <v>74</v>
      </c>
      <c r="M82" s="10">
        <f t="shared" si="24"/>
        <v>74</v>
      </c>
    </row>
    <row r="83" spans="1:13">
      <c r="A83" s="60"/>
      <c r="B83" s="4" t="s">
        <v>13</v>
      </c>
      <c r="C83" s="36"/>
      <c r="D83" s="6"/>
      <c r="E83" s="6"/>
      <c r="F83" s="7"/>
      <c r="G83" s="51"/>
      <c r="H83" s="60"/>
      <c r="I83" s="4" t="s">
        <v>13</v>
      </c>
      <c r="J83" s="36"/>
      <c r="K83" s="6"/>
      <c r="L83" s="6"/>
      <c r="M83" s="7"/>
    </row>
    <row r="84" spans="1:13" ht="15.75">
      <c r="A84" s="60" t="s">
        <v>57</v>
      </c>
      <c r="B84" s="8" t="s">
        <v>7</v>
      </c>
      <c r="C84" s="37">
        <v>236</v>
      </c>
      <c r="D84" s="9">
        <v>210</v>
      </c>
      <c r="E84" s="9">
        <v>168</v>
      </c>
      <c r="F84" s="10">
        <f>E84</f>
        <v>168</v>
      </c>
      <c r="G84" s="52"/>
      <c r="H84" s="60" t="s">
        <v>57</v>
      </c>
      <c r="I84" s="8" t="s">
        <v>7</v>
      </c>
      <c r="J84" s="37">
        <v>248</v>
      </c>
      <c r="K84" s="9">
        <v>221</v>
      </c>
      <c r="L84" s="9">
        <v>176</v>
      </c>
      <c r="M84" s="10">
        <f>L84</f>
        <v>176</v>
      </c>
    </row>
    <row r="85" spans="1:13">
      <c r="A85" s="60" t="s">
        <v>58</v>
      </c>
      <c r="B85" s="8" t="s">
        <v>8</v>
      </c>
      <c r="C85" s="38">
        <v>142</v>
      </c>
      <c r="D85" s="9">
        <v>127</v>
      </c>
      <c r="E85" s="9">
        <v>102</v>
      </c>
      <c r="F85" s="10">
        <f t="shared" ref="F85:F86" si="25">E85</f>
        <v>102</v>
      </c>
      <c r="G85" s="52"/>
      <c r="H85" s="60" t="s">
        <v>58</v>
      </c>
      <c r="I85" s="8" t="s">
        <v>8</v>
      </c>
      <c r="J85" s="38">
        <v>149</v>
      </c>
      <c r="K85" s="9">
        <v>133</v>
      </c>
      <c r="L85" s="9">
        <v>107</v>
      </c>
      <c r="M85" s="10">
        <f t="shared" ref="M85:M86" si="26">L85</f>
        <v>107</v>
      </c>
    </row>
    <row r="86" spans="1:13">
      <c r="A86" s="60" t="s">
        <v>59</v>
      </c>
      <c r="B86" s="11" t="s">
        <v>9</v>
      </c>
      <c r="C86" s="39">
        <v>107</v>
      </c>
      <c r="D86" s="12">
        <v>96</v>
      </c>
      <c r="E86" s="12">
        <v>80</v>
      </c>
      <c r="F86" s="10">
        <f t="shared" si="25"/>
        <v>80</v>
      </c>
      <c r="G86" s="52"/>
      <c r="H86" s="60" t="s">
        <v>59</v>
      </c>
      <c r="I86" s="11" t="s">
        <v>9</v>
      </c>
      <c r="J86" s="39">
        <v>112</v>
      </c>
      <c r="K86" s="12">
        <v>101</v>
      </c>
      <c r="L86" s="12">
        <v>84</v>
      </c>
      <c r="M86" s="10">
        <f t="shared" si="26"/>
        <v>84</v>
      </c>
    </row>
    <row r="87" spans="1:13">
      <c r="A87" s="60"/>
      <c r="B87" s="4" t="s">
        <v>14</v>
      </c>
      <c r="C87" s="36"/>
      <c r="D87" s="6"/>
      <c r="E87" s="6"/>
      <c r="F87" s="7"/>
      <c r="G87" s="51"/>
      <c r="H87" s="60"/>
      <c r="I87" s="4" t="s">
        <v>14</v>
      </c>
      <c r="J87" s="36"/>
      <c r="K87" s="6"/>
      <c r="L87" s="6"/>
      <c r="M87" s="7"/>
    </row>
    <row r="88" spans="1:13" ht="15.75">
      <c r="A88" s="60" t="s">
        <v>60</v>
      </c>
      <c r="B88" s="8" t="s">
        <v>7</v>
      </c>
      <c r="C88" s="40">
        <v>265</v>
      </c>
      <c r="D88" s="9">
        <v>236</v>
      </c>
      <c r="E88" s="9">
        <v>190</v>
      </c>
      <c r="F88" s="10">
        <f>E88</f>
        <v>190</v>
      </c>
      <c r="G88" s="52"/>
      <c r="H88" s="60" t="s">
        <v>60</v>
      </c>
      <c r="I88" s="8" t="s">
        <v>7</v>
      </c>
      <c r="J88" s="40">
        <v>278</v>
      </c>
      <c r="K88" s="9">
        <v>248</v>
      </c>
      <c r="L88" s="9">
        <v>200</v>
      </c>
      <c r="M88" s="10">
        <f>L88</f>
        <v>200</v>
      </c>
    </row>
    <row r="89" spans="1:13">
      <c r="A89" s="60" t="s">
        <v>61</v>
      </c>
      <c r="B89" s="8" t="s">
        <v>8</v>
      </c>
      <c r="C89" s="38">
        <v>159</v>
      </c>
      <c r="D89" s="9">
        <v>142</v>
      </c>
      <c r="E89" s="9">
        <v>113</v>
      </c>
      <c r="F89" s="10">
        <f t="shared" ref="F89:F90" si="27">E89</f>
        <v>113</v>
      </c>
      <c r="G89" s="52"/>
      <c r="H89" s="60" t="s">
        <v>61</v>
      </c>
      <c r="I89" s="8" t="s">
        <v>8</v>
      </c>
      <c r="J89" s="38">
        <v>167</v>
      </c>
      <c r="K89" s="9">
        <v>149</v>
      </c>
      <c r="L89" s="9">
        <v>119</v>
      </c>
      <c r="M89" s="10">
        <f t="shared" ref="M89:M90" si="28">L89</f>
        <v>119</v>
      </c>
    </row>
    <row r="90" spans="1:13">
      <c r="A90" s="60" t="s">
        <v>62</v>
      </c>
      <c r="B90" s="11" t="s">
        <v>9</v>
      </c>
      <c r="C90" s="39">
        <v>120</v>
      </c>
      <c r="D90" s="12">
        <v>106</v>
      </c>
      <c r="E90" s="12">
        <v>88</v>
      </c>
      <c r="F90" s="10">
        <f t="shared" si="27"/>
        <v>88</v>
      </c>
      <c r="G90" s="52"/>
      <c r="H90" s="60" t="s">
        <v>62</v>
      </c>
      <c r="I90" s="11" t="s">
        <v>9</v>
      </c>
      <c r="J90" s="39">
        <v>126</v>
      </c>
      <c r="K90" s="12">
        <v>111</v>
      </c>
      <c r="L90" s="12">
        <v>92</v>
      </c>
      <c r="M90" s="10">
        <f t="shared" si="28"/>
        <v>92</v>
      </c>
    </row>
    <row r="91" spans="1:13">
      <c r="A91" s="60"/>
      <c r="B91" s="16" t="s">
        <v>16</v>
      </c>
      <c r="C91" s="17"/>
      <c r="D91" s="17"/>
      <c r="E91" s="17"/>
      <c r="F91" s="66"/>
      <c r="G91" s="51"/>
      <c r="H91" s="60"/>
      <c r="I91" s="16" t="s">
        <v>16</v>
      </c>
      <c r="J91" s="17"/>
      <c r="K91" s="17"/>
      <c r="L91" s="17"/>
      <c r="M91" s="66"/>
    </row>
    <row r="92" spans="1:13">
      <c r="A92" s="60"/>
      <c r="B92" s="13" t="s">
        <v>17</v>
      </c>
      <c r="C92" s="14"/>
      <c r="D92" s="14"/>
      <c r="E92" s="14"/>
      <c r="F92" s="15"/>
      <c r="G92" s="51"/>
      <c r="H92" s="60"/>
      <c r="I92" s="13" t="s">
        <v>17</v>
      </c>
      <c r="J92" s="14"/>
      <c r="K92" s="14"/>
      <c r="L92" s="14"/>
      <c r="M92" s="15"/>
    </row>
    <row r="93" spans="1:13">
      <c r="A93" s="60"/>
      <c r="B93" s="18" t="s">
        <v>18</v>
      </c>
      <c r="C93" s="19"/>
      <c r="D93" s="19"/>
      <c r="E93" s="19"/>
      <c r="F93" s="20"/>
      <c r="G93" s="51"/>
      <c r="H93" s="60"/>
      <c r="I93" s="18" t="s">
        <v>18</v>
      </c>
      <c r="J93" s="19"/>
      <c r="K93" s="19"/>
      <c r="L93" s="19"/>
      <c r="M93" s="20"/>
    </row>
    <row r="94" spans="1:13" ht="15.75">
      <c r="A94" s="60" t="s">
        <v>79</v>
      </c>
      <c r="B94" s="21" t="s">
        <v>7</v>
      </c>
      <c r="C94" s="37">
        <v>141</v>
      </c>
      <c r="D94" s="22">
        <v>126</v>
      </c>
      <c r="E94" s="22">
        <v>101</v>
      </c>
      <c r="F94" s="10">
        <f>E94</f>
        <v>101</v>
      </c>
      <c r="G94" s="52"/>
      <c r="H94" s="60" t="s">
        <v>79</v>
      </c>
      <c r="I94" s="21" t="s">
        <v>7</v>
      </c>
      <c r="J94" s="37">
        <v>148</v>
      </c>
      <c r="K94" s="22">
        <v>132</v>
      </c>
      <c r="L94" s="22">
        <v>106</v>
      </c>
      <c r="M94" s="10">
        <f>L94</f>
        <v>106</v>
      </c>
    </row>
    <row r="95" spans="1:13">
      <c r="A95" s="60" t="s">
        <v>80</v>
      </c>
      <c r="B95" s="8" t="s">
        <v>8</v>
      </c>
      <c r="C95" s="38">
        <v>84</v>
      </c>
      <c r="D95" s="9">
        <v>75</v>
      </c>
      <c r="E95" s="9">
        <v>61</v>
      </c>
      <c r="F95" s="10">
        <f t="shared" ref="F95:F96" si="29">E95</f>
        <v>61</v>
      </c>
      <c r="G95" s="52"/>
      <c r="H95" s="60" t="s">
        <v>80</v>
      </c>
      <c r="I95" s="8" t="s">
        <v>8</v>
      </c>
      <c r="J95" s="38">
        <v>88</v>
      </c>
      <c r="K95" s="9">
        <v>79</v>
      </c>
      <c r="L95" s="9">
        <v>64</v>
      </c>
      <c r="M95" s="10">
        <f t="shared" ref="M95:M96" si="30">L95</f>
        <v>64</v>
      </c>
    </row>
    <row r="96" spans="1:13">
      <c r="A96" s="60" t="s">
        <v>81</v>
      </c>
      <c r="B96" s="11" t="s">
        <v>9</v>
      </c>
      <c r="C96" s="39">
        <v>64</v>
      </c>
      <c r="D96" s="12">
        <v>57</v>
      </c>
      <c r="E96" s="12">
        <v>45</v>
      </c>
      <c r="F96" s="10">
        <f t="shared" si="29"/>
        <v>45</v>
      </c>
      <c r="G96" s="52"/>
      <c r="H96" s="60" t="s">
        <v>81</v>
      </c>
      <c r="I96" s="11" t="s">
        <v>9</v>
      </c>
      <c r="J96" s="39">
        <v>67</v>
      </c>
      <c r="K96" s="12">
        <v>60</v>
      </c>
      <c r="L96" s="12">
        <v>47</v>
      </c>
      <c r="M96" s="10">
        <f t="shared" si="30"/>
        <v>47</v>
      </c>
    </row>
    <row r="97" spans="1:13">
      <c r="A97" s="60"/>
      <c r="B97" s="23" t="s">
        <v>19</v>
      </c>
      <c r="C97" s="24"/>
      <c r="D97" s="24"/>
      <c r="E97" s="24"/>
      <c r="F97" s="25"/>
      <c r="G97" s="51"/>
      <c r="H97" s="60"/>
      <c r="I97" s="23" t="s">
        <v>19</v>
      </c>
      <c r="J97" s="24"/>
      <c r="K97" s="24"/>
      <c r="L97" s="24"/>
      <c r="M97" s="25"/>
    </row>
    <row r="98" spans="1:13" ht="15.75">
      <c r="A98" s="60" t="s">
        <v>82</v>
      </c>
      <c r="B98" s="21" t="s">
        <v>7</v>
      </c>
      <c r="C98" s="37">
        <v>166</v>
      </c>
      <c r="D98" s="22">
        <v>149</v>
      </c>
      <c r="E98" s="22">
        <v>122</v>
      </c>
      <c r="F98" s="10">
        <f>E98</f>
        <v>122</v>
      </c>
      <c r="G98" s="52"/>
      <c r="H98" s="60" t="s">
        <v>82</v>
      </c>
      <c r="I98" s="21" t="s">
        <v>7</v>
      </c>
      <c r="J98" s="37">
        <v>174</v>
      </c>
      <c r="K98" s="22">
        <v>156</v>
      </c>
      <c r="L98" s="22">
        <v>128</v>
      </c>
      <c r="M98" s="10">
        <f>L98</f>
        <v>128</v>
      </c>
    </row>
    <row r="99" spans="1:13">
      <c r="A99" s="60" t="s">
        <v>83</v>
      </c>
      <c r="B99" s="8" t="s">
        <v>8</v>
      </c>
      <c r="C99" s="38">
        <v>100</v>
      </c>
      <c r="D99" s="9">
        <v>88</v>
      </c>
      <c r="E99" s="9">
        <v>73</v>
      </c>
      <c r="F99" s="10">
        <f t="shared" ref="F99:F100" si="31">E99</f>
        <v>73</v>
      </c>
      <c r="G99" s="52"/>
      <c r="H99" s="60" t="s">
        <v>83</v>
      </c>
      <c r="I99" s="8" t="s">
        <v>8</v>
      </c>
      <c r="J99" s="38">
        <v>105</v>
      </c>
      <c r="K99" s="9">
        <v>92</v>
      </c>
      <c r="L99" s="9">
        <v>77</v>
      </c>
      <c r="M99" s="10">
        <f t="shared" ref="M99:M100" si="32">L99</f>
        <v>77</v>
      </c>
    </row>
    <row r="100" spans="1:13">
      <c r="A100" s="60" t="s">
        <v>84</v>
      </c>
      <c r="B100" s="11" t="s">
        <v>9</v>
      </c>
      <c r="C100" s="39">
        <v>76</v>
      </c>
      <c r="D100" s="12">
        <v>68</v>
      </c>
      <c r="E100" s="12">
        <v>54</v>
      </c>
      <c r="F100" s="10">
        <f t="shared" si="31"/>
        <v>54</v>
      </c>
      <c r="G100" s="52"/>
      <c r="H100" s="60" t="s">
        <v>84</v>
      </c>
      <c r="I100" s="11" t="s">
        <v>9</v>
      </c>
      <c r="J100" s="39">
        <v>80</v>
      </c>
      <c r="K100" s="12">
        <v>71</v>
      </c>
      <c r="L100" s="12">
        <v>57</v>
      </c>
      <c r="M100" s="10">
        <f t="shared" si="32"/>
        <v>57</v>
      </c>
    </row>
    <row r="101" spans="1:13">
      <c r="A101" s="60"/>
      <c r="F101" s="41"/>
      <c r="H101" s="60"/>
    </row>
    <row r="102" spans="1:13">
      <c r="A102" s="60"/>
      <c r="F102" s="41"/>
      <c r="H102" s="60"/>
    </row>
    <row r="103" spans="1:13">
      <c r="A103" s="60"/>
      <c r="F103" s="41"/>
      <c r="H103" s="60"/>
    </row>
    <row r="104" spans="1:13">
      <c r="F104" s="41"/>
    </row>
    <row r="105" spans="1:13">
      <c r="F105" s="41"/>
    </row>
    <row r="106" spans="1:13">
      <c r="F106" s="41"/>
    </row>
    <row r="107" spans="1:13">
      <c r="F107" s="41"/>
    </row>
    <row r="108" spans="1:13">
      <c r="F108" s="41"/>
    </row>
    <row r="109" spans="1:13">
      <c r="F109" s="41"/>
    </row>
    <row r="110" spans="1:13">
      <c r="F110" s="41"/>
    </row>
    <row r="111" spans="1:13">
      <c r="F111" s="41"/>
    </row>
  </sheetData>
  <sheetProtection algorithmName="SHA-512" hashValue="rkbvWuWyNy817/6b3rH9fsYcTxR9dfC/3eAYxbCWlROJSSfiCwxm2bZfq1aUeMYAXOxxOIpgy/EWAA4P0t9IuQ==" saltValue="kvNQz9vHH3hNfsaIMqEamg==" spinCount="100000" sheet="1" objects="1" scenarios="1"/>
  <mergeCells count="7">
    <mergeCell ref="I39:M39"/>
    <mergeCell ref="F30:H30"/>
    <mergeCell ref="C13:E13"/>
    <mergeCell ref="F13:H13"/>
    <mergeCell ref="C30:E30"/>
    <mergeCell ref="B39:F39"/>
    <mergeCell ref="B13:B15"/>
  </mergeCells>
  <dataValidations count="1">
    <dataValidation allowBlank="1" showInputMessage="1" showErrorMessage="1" errorTitle="Bitte Drop-Down-Liste benutzen." error="Diese Eingabe ist notwendig zur Berechnung des Geschwisterrabattes._x000a__x000a_Sollten mehrere Kinder dieselbe Einrichtung besuchen ist für diese dieselbe Einrichtungsbezeichnung (bspw. &quot;Einrichtung 1&quot;) auszuwählen." sqref="K12:R12 J13:R25" xr:uid="{AF21A813-2471-42A3-B07A-43161EA36D75}"/>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Berechnung_Elternbeiträge</vt:lpstr>
      <vt:lpstr>Berechnungsgrundlagen</vt:lpstr>
      <vt:lpstr>Berechnung_Elternbeiträge!Druckbereich</vt:lpstr>
    </vt:vector>
  </TitlesOfParts>
  <Company>Stadt Freiburg im Breisgau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Richter, Pirmin</dc:creator>
  <cp:lastModifiedBy>Richter, Pirmin</cp:lastModifiedBy>
  <cp:lastPrinted>2023-11-22T13:24:10Z</cp:lastPrinted>
  <dcterms:created xsi:type="dcterms:W3CDTF">2023-02-09T11:49:44Z</dcterms:created>
  <dcterms:modified xsi:type="dcterms:W3CDTF">2025-03-18T08:00:47Z</dcterms:modified>
</cp:coreProperties>
</file>